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13_ncr:1_{AA19AA9B-D789-194D-ADC0-BA5FBFE0A932}" xr6:coauthVersionLast="36" xr6:coauthVersionMax="36" xr10:uidLastSave="{00000000-0000-0000-0000-000000000000}"/>
  <bookViews>
    <workbookView xWindow="1200" yWindow="960" windowWidth="27600" windowHeight="16120" xr2:uid="{D6DDFC98-3B89-CE4A-8DF4-FC9C6B425A2B}"/>
  </bookViews>
  <sheets>
    <sheet name="Intrachromosomal" sheetId="1" r:id="rId1"/>
    <sheet name="Interchromosomal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9" i="1" l="1"/>
  <c r="AC12" i="1" l="1"/>
  <c r="AF21" i="1" l="1"/>
  <c r="AE21" i="1"/>
  <c r="AD21" i="1"/>
  <c r="AC21" i="1"/>
  <c r="AI20" i="1"/>
  <c r="AH20" i="1"/>
  <c r="AG20" i="1"/>
  <c r="AF20" i="1"/>
  <c r="AE20" i="1"/>
  <c r="AD20" i="1"/>
  <c r="AC20" i="1"/>
  <c r="AF19" i="1"/>
  <c r="AE19" i="1"/>
  <c r="AD19" i="1"/>
  <c r="AF14" i="1"/>
  <c r="AE14" i="1"/>
  <c r="AD14" i="1"/>
  <c r="AC14" i="1"/>
  <c r="AI13" i="1"/>
  <c r="AH13" i="1"/>
  <c r="AG13" i="1"/>
  <c r="AF13" i="1"/>
  <c r="AE13" i="1"/>
  <c r="AD13" i="1"/>
  <c r="AC13" i="1"/>
  <c r="AF12" i="1"/>
  <c r="AE12" i="1"/>
  <c r="AD12" i="1"/>
  <c r="B50" i="2" l="1"/>
  <c r="B49" i="2"/>
  <c r="B48" i="2"/>
  <c r="X6" i="1" l="1"/>
  <c r="W6" i="1"/>
  <c r="V6" i="1"/>
  <c r="U6" i="1"/>
  <c r="T6" i="1"/>
  <c r="S6" i="1"/>
  <c r="R6" i="1"/>
  <c r="R20" i="1" s="1"/>
  <c r="B44" i="1"/>
  <c r="H27" i="1" l="1"/>
  <c r="E27" i="1"/>
  <c r="I26" i="1"/>
  <c r="J26" i="1" s="1"/>
  <c r="H26" i="1"/>
  <c r="F26" i="1"/>
  <c r="E26" i="1"/>
  <c r="H25" i="1"/>
  <c r="E25" i="1"/>
  <c r="I24" i="1"/>
  <c r="J24" i="1" s="1"/>
  <c r="H24" i="1"/>
  <c r="F24" i="1"/>
  <c r="E24" i="1"/>
  <c r="H23" i="1"/>
  <c r="E23" i="1"/>
  <c r="I22" i="1"/>
  <c r="J22" i="1" s="1"/>
  <c r="H22" i="1"/>
  <c r="F22" i="1"/>
  <c r="E22" i="1"/>
  <c r="H21" i="1"/>
  <c r="E21" i="1"/>
  <c r="I20" i="1"/>
  <c r="J20" i="1" s="1"/>
  <c r="H20" i="1"/>
  <c r="F20" i="1"/>
  <c r="E20" i="1"/>
  <c r="H19" i="1"/>
  <c r="E19" i="1"/>
  <c r="I18" i="1"/>
  <c r="J18" i="1" s="1"/>
  <c r="H18" i="1"/>
  <c r="F18" i="1"/>
  <c r="E18" i="1"/>
  <c r="H17" i="1"/>
  <c r="E17" i="1"/>
  <c r="I16" i="1"/>
  <c r="J16" i="1" s="1"/>
  <c r="H16" i="1"/>
  <c r="F16" i="1"/>
  <c r="E16" i="1"/>
  <c r="H15" i="1"/>
  <c r="E15" i="1"/>
  <c r="I14" i="1"/>
  <c r="J14" i="1" s="1"/>
  <c r="H14" i="1"/>
  <c r="F14" i="1"/>
  <c r="E14" i="1"/>
  <c r="K18" i="1" l="1"/>
  <c r="K26" i="1"/>
  <c r="K22" i="1"/>
  <c r="K16" i="1"/>
  <c r="K20" i="1"/>
  <c r="K24" i="1"/>
  <c r="K14" i="1"/>
  <c r="M2" i="2"/>
  <c r="L2" i="2"/>
  <c r="M18" i="2"/>
  <c r="L18" i="2"/>
  <c r="L36" i="2"/>
  <c r="M36" i="2"/>
  <c r="H31" i="2"/>
  <c r="E31" i="2"/>
  <c r="J30" i="2"/>
  <c r="I30" i="2"/>
  <c r="F30" i="2"/>
  <c r="E30" i="2"/>
  <c r="H29" i="2"/>
  <c r="I28" i="2"/>
  <c r="J28" i="2" s="1"/>
  <c r="H28" i="2"/>
  <c r="F28" i="2"/>
  <c r="H9" i="2"/>
  <c r="E9" i="2"/>
  <c r="I8" i="2"/>
  <c r="J8" i="2" s="1"/>
  <c r="K8" i="2" s="1"/>
  <c r="H8" i="2"/>
  <c r="F8" i="2"/>
  <c r="E8" i="2"/>
  <c r="H7" i="2"/>
  <c r="E7" i="2"/>
  <c r="I6" i="2"/>
  <c r="J6" i="2" s="1"/>
  <c r="H6" i="2"/>
  <c r="F6" i="2"/>
  <c r="E6" i="2"/>
  <c r="H5" i="2"/>
  <c r="E5" i="2"/>
  <c r="I4" i="2"/>
  <c r="J4" i="2" s="1"/>
  <c r="K4" i="2" s="1"/>
  <c r="H4" i="2"/>
  <c r="F4" i="2"/>
  <c r="E4" i="2"/>
  <c r="H3" i="2"/>
  <c r="E3" i="2"/>
  <c r="I2" i="2"/>
  <c r="J2" i="2" s="1"/>
  <c r="H2" i="2"/>
  <c r="F2" i="2"/>
  <c r="E2" i="2"/>
  <c r="H13" i="2"/>
  <c r="E13" i="2"/>
  <c r="I12" i="2"/>
  <c r="J12" i="2" s="1"/>
  <c r="K12" i="2" s="1"/>
  <c r="H12" i="2"/>
  <c r="F12" i="2"/>
  <c r="E12" i="2"/>
  <c r="H11" i="2"/>
  <c r="E11" i="2"/>
  <c r="I10" i="2"/>
  <c r="J10" i="2" s="1"/>
  <c r="H10" i="2"/>
  <c r="F10" i="2"/>
  <c r="E10" i="2"/>
  <c r="L14" i="1" l="1"/>
  <c r="M14" i="1"/>
  <c r="K28" i="2"/>
  <c r="K30" i="2"/>
  <c r="K6" i="2"/>
  <c r="K10" i="2"/>
  <c r="K2" i="2"/>
  <c r="H27" i="2"/>
  <c r="H26" i="2"/>
  <c r="E27" i="2"/>
  <c r="E26" i="2"/>
  <c r="H25" i="2"/>
  <c r="H24" i="2"/>
  <c r="E25" i="2"/>
  <c r="E24" i="2"/>
  <c r="I26" i="2"/>
  <c r="J26" i="2" s="1"/>
  <c r="F26" i="2"/>
  <c r="I24" i="2"/>
  <c r="J24" i="2" s="1"/>
  <c r="F24" i="2"/>
  <c r="K24" i="2" l="1"/>
  <c r="K26" i="2"/>
  <c r="H43" i="2" l="1"/>
  <c r="H42" i="2"/>
  <c r="E43" i="2"/>
  <c r="E42" i="2"/>
  <c r="H41" i="2"/>
  <c r="H40" i="2"/>
  <c r="E41" i="2"/>
  <c r="E40" i="2"/>
  <c r="H39" i="2"/>
  <c r="H38" i="2"/>
  <c r="E39" i="2"/>
  <c r="E38" i="2"/>
  <c r="H37" i="2"/>
  <c r="H36" i="2"/>
  <c r="E37" i="2"/>
  <c r="E36" i="2"/>
  <c r="H23" i="2"/>
  <c r="H22" i="2"/>
  <c r="E23" i="2"/>
  <c r="E22" i="2"/>
  <c r="E21" i="2"/>
  <c r="E20" i="2"/>
  <c r="H21" i="2"/>
  <c r="H20" i="2"/>
  <c r="H19" i="2"/>
  <c r="H18" i="2"/>
  <c r="E19" i="2"/>
  <c r="E18" i="2"/>
  <c r="I42" i="2"/>
  <c r="J42" i="2" s="1"/>
  <c r="F42" i="2"/>
  <c r="I40" i="2"/>
  <c r="J40" i="2" s="1"/>
  <c r="F40" i="2"/>
  <c r="I38" i="2"/>
  <c r="J38" i="2" s="1"/>
  <c r="F38" i="2"/>
  <c r="I36" i="2"/>
  <c r="J36" i="2" s="1"/>
  <c r="F36" i="2"/>
  <c r="I22" i="2"/>
  <c r="J22" i="2" s="1"/>
  <c r="F22" i="2"/>
  <c r="I20" i="2"/>
  <c r="J20" i="2" s="1"/>
  <c r="F20" i="2"/>
  <c r="I18" i="2"/>
  <c r="J18" i="2" s="1"/>
  <c r="F18" i="2"/>
  <c r="K22" i="2" l="1"/>
  <c r="K42" i="2"/>
  <c r="K40" i="2"/>
  <c r="K36" i="2"/>
  <c r="K38" i="2"/>
  <c r="K20" i="2"/>
  <c r="K18" i="2"/>
  <c r="H39" i="1" l="1"/>
  <c r="H38" i="1"/>
  <c r="H37" i="1"/>
  <c r="H36" i="1"/>
  <c r="H35" i="1"/>
  <c r="H34" i="1"/>
  <c r="H33" i="1"/>
  <c r="H32" i="1"/>
  <c r="E38" i="1"/>
  <c r="E37" i="1"/>
  <c r="E36" i="1"/>
  <c r="E34" i="1"/>
  <c r="E35" i="1"/>
  <c r="E33" i="1"/>
  <c r="E32" i="1"/>
  <c r="E39" i="1"/>
  <c r="I38" i="1"/>
  <c r="J38" i="1" s="1"/>
  <c r="U7" i="1" s="1"/>
  <c r="F38" i="1"/>
  <c r="I36" i="1"/>
  <c r="J36" i="1" s="1"/>
  <c r="T7" i="1" s="1"/>
  <c r="F36" i="1"/>
  <c r="I34" i="1"/>
  <c r="J34" i="1" s="1"/>
  <c r="S7" i="1" s="1"/>
  <c r="F34" i="1"/>
  <c r="I32" i="1"/>
  <c r="J32" i="1" s="1"/>
  <c r="R7" i="1" s="1"/>
  <c r="F32" i="1"/>
  <c r="H9" i="1"/>
  <c r="E9" i="1"/>
  <c r="I8" i="1"/>
  <c r="J8" i="1" s="1"/>
  <c r="H8" i="1"/>
  <c r="F8" i="1"/>
  <c r="E8" i="1"/>
  <c r="H7" i="1"/>
  <c r="E7" i="1"/>
  <c r="I6" i="1"/>
  <c r="J6" i="1" s="1"/>
  <c r="H6" i="1"/>
  <c r="F6" i="1"/>
  <c r="E6" i="1"/>
  <c r="H5" i="1"/>
  <c r="E5" i="1"/>
  <c r="I4" i="1"/>
  <c r="J4" i="1" s="1"/>
  <c r="H4" i="1"/>
  <c r="F4" i="1"/>
  <c r="E4" i="1"/>
  <c r="H3" i="1"/>
  <c r="E3" i="1"/>
  <c r="I2" i="1"/>
  <c r="J2" i="1" s="1"/>
  <c r="H2" i="1"/>
  <c r="F2" i="1"/>
  <c r="E2" i="1"/>
  <c r="K6" i="1" l="1"/>
  <c r="AC35" i="1"/>
  <c r="AC29" i="1"/>
  <c r="AC41" i="1"/>
  <c r="AC47" i="1"/>
  <c r="S21" i="1"/>
  <c r="AE41" i="1"/>
  <c r="U21" i="1"/>
  <c r="AE47" i="1"/>
  <c r="AE35" i="1"/>
  <c r="AE29" i="1"/>
  <c r="K4" i="1"/>
  <c r="S5" i="1"/>
  <c r="R21" i="1"/>
  <c r="AB47" i="1"/>
  <c r="AB35" i="1"/>
  <c r="AB41" i="1"/>
  <c r="AB29" i="1"/>
  <c r="AD47" i="1"/>
  <c r="AD35" i="1"/>
  <c r="AD29" i="1"/>
  <c r="T21" i="1"/>
  <c r="AD41" i="1"/>
  <c r="K8" i="1"/>
  <c r="U5" i="1"/>
  <c r="AB34" i="1"/>
  <c r="AB46" i="1"/>
  <c r="K2" i="1"/>
  <c r="AB40" i="1"/>
  <c r="K32" i="1"/>
  <c r="AB28" i="1"/>
  <c r="T5" i="1"/>
  <c r="R5" i="1"/>
  <c r="K36" i="1"/>
  <c r="K38" i="1"/>
  <c r="K34" i="1"/>
  <c r="M2" i="1" l="1"/>
  <c r="B45" i="1"/>
  <c r="L2" i="1"/>
  <c r="B46" i="1"/>
  <c r="Y21" i="1"/>
  <c r="AI29" i="1"/>
  <c r="AI41" i="1"/>
  <c r="AI47" i="1"/>
  <c r="AI35" i="1"/>
  <c r="AH46" i="1"/>
  <c r="AH34" i="1"/>
  <c r="AH28" i="1"/>
  <c r="AH40" i="1"/>
  <c r="X20" i="1"/>
  <c r="AD40" i="1"/>
  <c r="T20" i="1"/>
  <c r="AD46" i="1"/>
  <c r="AD34" i="1"/>
  <c r="AD28" i="1"/>
  <c r="AE46" i="1"/>
  <c r="AE34" i="1"/>
  <c r="AE28" i="1"/>
  <c r="U20" i="1"/>
  <c r="AE40" i="1"/>
  <c r="AB45" i="1"/>
  <c r="AB27" i="1"/>
  <c r="AB39" i="1"/>
  <c r="R19" i="1"/>
  <c r="AB33" i="1"/>
  <c r="AG40" i="1"/>
  <c r="AG46" i="1"/>
  <c r="AG34" i="1"/>
  <c r="AG28" i="1"/>
  <c r="W20" i="1"/>
  <c r="AE33" i="1"/>
  <c r="AE27" i="1"/>
  <c r="AE39" i="1"/>
  <c r="U19" i="1"/>
  <c r="AE45" i="1"/>
  <c r="AF34" i="1"/>
  <c r="AF28" i="1"/>
  <c r="AF46" i="1"/>
  <c r="AF40" i="1"/>
  <c r="V20" i="1"/>
  <c r="AC39" i="1"/>
  <c r="S19" i="1"/>
  <c r="AC27" i="1"/>
  <c r="AC45" i="1"/>
  <c r="AC33" i="1"/>
  <c r="AC46" i="1"/>
  <c r="AC34" i="1"/>
  <c r="AC28" i="1"/>
  <c r="AC40" i="1"/>
  <c r="S20" i="1"/>
  <c r="M32" i="1"/>
  <c r="AD33" i="1"/>
  <c r="AD27" i="1"/>
  <c r="AD39" i="1"/>
  <c r="T19" i="1"/>
  <c r="AD45" i="1"/>
  <c r="L32" i="1"/>
  <c r="Y19" i="1" l="1"/>
  <c r="AI40" i="1"/>
  <c r="AI34" i="1"/>
  <c r="AI28" i="1"/>
  <c r="Y20" i="1"/>
  <c r="AI46" i="1"/>
  <c r="AI33" i="1"/>
  <c r="AI45" i="1"/>
  <c r="AI39" i="1"/>
  <c r="AI27" i="1"/>
</calcChain>
</file>

<file path=xl/sharedStrings.xml><?xml version="1.0" encoding="utf-8"?>
<sst xmlns="http://schemas.openxmlformats.org/spreadsheetml/2006/main" count="160" uniqueCount="47">
  <si>
    <t>Genotype</t>
  </si>
  <si>
    <t xml:space="preserve">Culture </t>
  </si>
  <si>
    <t>Plate</t>
  </si>
  <si>
    <t xml:space="preserve">CFU (YPAD) </t>
  </si>
  <si>
    <t>% white</t>
  </si>
  <si>
    <t>Average CFU (YPAD)</t>
  </si>
  <si>
    <t>CFU (YPA + Gal)</t>
  </si>
  <si>
    <t>% red</t>
  </si>
  <si>
    <t>Average CFU (YPA + Gal)</t>
  </si>
  <si>
    <t>Adjusted CFU (YPA + Gal)</t>
  </si>
  <si>
    <t xml:space="preserve">Survival frequency </t>
  </si>
  <si>
    <t>Average survival frequency</t>
  </si>
  <si>
    <t>ST DEV</t>
  </si>
  <si>
    <t>Trp+ Ade+</t>
  </si>
  <si>
    <t>Trp- Ade+</t>
  </si>
  <si>
    <t>Trp+ Ade-</t>
  </si>
  <si>
    <t>Trp- Ade-</t>
  </si>
  <si>
    <t>exo1 sgs1</t>
  </si>
  <si>
    <t>CFU YPA + Gal</t>
  </si>
  <si>
    <t>WT</t>
  </si>
  <si>
    <t>mre11</t>
  </si>
  <si>
    <t>Trp+ on YPA + Gal</t>
  </si>
  <si>
    <t>Fraction Trp+ Ade+</t>
  </si>
  <si>
    <t>For Supplementary Figure 1B</t>
  </si>
  <si>
    <t>Intra WT</t>
  </si>
  <si>
    <r>
      <t xml:space="preserve">Intra </t>
    </r>
    <r>
      <rPr>
        <i/>
        <sz val="12"/>
        <color theme="1"/>
        <rFont val="Calibri"/>
        <family val="2"/>
        <scheme val="minor"/>
      </rPr>
      <t>exo1 sgs1</t>
    </r>
  </si>
  <si>
    <r>
      <t xml:space="preserve">Intra </t>
    </r>
    <r>
      <rPr>
        <i/>
        <sz val="12"/>
        <color theme="1"/>
        <rFont val="Calibri"/>
        <family val="2"/>
        <scheme val="minor"/>
      </rPr>
      <t>mre11</t>
    </r>
  </si>
  <si>
    <t>Fraction Trp+ on YPA + Gal</t>
  </si>
  <si>
    <t>Fraction Trp+ Ade-</t>
  </si>
  <si>
    <t>Fraction Trp- Ade+</t>
  </si>
  <si>
    <t>Fraction Trp- Ade-</t>
  </si>
  <si>
    <t>Genotypes compared</t>
  </si>
  <si>
    <t>p-value</t>
  </si>
  <si>
    <t>indicator</t>
  </si>
  <si>
    <t>WT-exo1∆ sgs1∆</t>
  </si>
  <si>
    <t>*</t>
  </si>
  <si>
    <t>ns</t>
  </si>
  <si>
    <t>WT-mre11∆</t>
  </si>
  <si>
    <t>exo1∆ sgs1∆-mre11∆</t>
  </si>
  <si>
    <t>**</t>
  </si>
  <si>
    <t>Average</t>
  </si>
  <si>
    <t>Inter WT</t>
  </si>
  <si>
    <r>
      <t xml:space="preserve">Inter </t>
    </r>
    <r>
      <rPr>
        <i/>
        <sz val="12"/>
        <color theme="1"/>
        <rFont val="Calibri"/>
        <family val="2"/>
        <scheme val="minor"/>
      </rPr>
      <t>exo1 sgs1</t>
    </r>
  </si>
  <si>
    <r>
      <t xml:space="preserve">Inter </t>
    </r>
    <r>
      <rPr>
        <i/>
        <sz val="12"/>
        <color theme="1"/>
        <rFont val="Calibri"/>
        <family val="2"/>
        <scheme val="minor"/>
      </rPr>
      <t>mre11</t>
    </r>
  </si>
  <si>
    <t>****</t>
  </si>
  <si>
    <t>Trp+ survival frequency</t>
  </si>
  <si>
    <t>Trp- survival 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</si>
</sst>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0" fillId="0" borderId="0" xfId="0" applyBorder="1"/>
    <xf numFmtId="0" fontId="0" fillId="0" borderId="0" xfId="0" quotePrefix="1" applyBorder="1"/>
    <xf numFmtId="0" fontId="1" fillId="0" borderId="0" xfId="0" applyFont="1" applyBorder="1"/>
    <xf numFmtId="0" fontId="0" fillId="0" borderId="1" xfId="0" applyBorder="1" applyAlignment="1">
      <alignment horizontal="center"/>
    </xf>
    <xf numFmtId="0" fontId="1" fillId="0" borderId="0" xfId="0" quotePrefix="1" applyFont="1"/>
    <xf numFmtId="0" fontId="0" fillId="0" borderId="1" xfId="0" applyFill="1" applyBorder="1" applyAlignment="1">
      <alignment horizontal="center"/>
    </xf>
    <xf numFmtId="0" fontId="2" fillId="0" borderId="1" xfId="0" applyFont="1" applyBorder="1"/>
    <xf numFmtId="11" fontId="0" fillId="0" borderId="1" xfId="0" applyNumberFormat="1" applyBorder="1"/>
    <xf numFmtId="2" fontId="0" fillId="0" borderId="0" xfId="0" applyNumberFormat="1"/>
    <xf numFmtId="2" fontId="0" fillId="0" borderId="0" xfId="0" applyNumberFormat="1" applyBorder="1"/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A7379-A875-644C-9C1A-0CE3596F9EE9}">
  <dimension ref="A1:AI47"/>
  <sheetViews>
    <sheetView tabSelected="1" zoomScale="70" zoomScaleNormal="70" workbookViewId="0"/>
  </sheetViews>
  <sheetFormatPr baseColWidth="10" defaultRowHeight="16" x14ac:dyDescent="0.2"/>
  <cols>
    <col min="1" max="1" width="19" customWidth="1"/>
    <col min="2" max="2" width="8.6640625" bestFit="1" customWidth="1"/>
    <col min="3" max="3" width="5.33203125" bestFit="1" customWidth="1"/>
    <col min="4" max="4" width="11.33203125" bestFit="1" customWidth="1"/>
    <col min="5" max="5" width="12.1640625" bestFit="1" customWidth="1"/>
    <col min="6" max="6" width="18.33203125" bestFit="1" customWidth="1"/>
    <col min="7" max="7" width="14.33203125" bestFit="1" customWidth="1"/>
    <col min="8" max="8" width="12.164062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12.1640625" bestFit="1" customWidth="1"/>
  </cols>
  <sheetData>
    <row r="1" spans="1:3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P1" s="6"/>
      <c r="Q1" s="6"/>
      <c r="R1" s="6"/>
      <c r="S1" s="6"/>
      <c r="T1" s="6"/>
      <c r="U1" s="6"/>
      <c r="V1" s="6"/>
      <c r="W1" s="6"/>
      <c r="X1" s="6"/>
      <c r="Y1" s="6"/>
      <c r="AA1" s="6"/>
      <c r="AB1" s="6"/>
      <c r="AC1" s="6"/>
      <c r="AD1" s="6"/>
      <c r="AE1" s="6"/>
      <c r="AF1" s="6"/>
      <c r="AG1" s="6"/>
      <c r="AH1" s="6"/>
    </row>
    <row r="2" spans="1:35" x14ac:dyDescent="0.2">
      <c r="A2" s="27" t="s">
        <v>24</v>
      </c>
      <c r="B2" s="26">
        <v>1</v>
      </c>
      <c r="C2" s="3">
        <v>1</v>
      </c>
      <c r="D2" s="3">
        <v>188</v>
      </c>
      <c r="E2" s="3">
        <f>1/D2*100</f>
        <v>0.53191489361702127</v>
      </c>
      <c r="F2" s="18">
        <f>AVERAGE(D2:D3)</f>
        <v>177.5</v>
      </c>
      <c r="G2" s="3">
        <v>195</v>
      </c>
      <c r="H2" s="3">
        <f>16/G2*100</f>
        <v>8.2051282051282044</v>
      </c>
      <c r="I2" s="18">
        <f>AVERAGE(G2:G3)</f>
        <v>215</v>
      </c>
      <c r="J2" s="18">
        <f>I2</f>
        <v>215</v>
      </c>
      <c r="K2" s="18">
        <f>J2/F2</f>
        <v>1.2112676056338028</v>
      </c>
      <c r="L2" s="21">
        <f>AVERAGE(K2:K8)</f>
        <v>1.0713978600283873</v>
      </c>
      <c r="M2" s="21">
        <f>STDEV(K2:K8)</f>
        <v>0.12768306364172155</v>
      </c>
      <c r="P2" s="6"/>
      <c r="Q2" s="6"/>
      <c r="R2" s="7"/>
      <c r="S2" s="6"/>
      <c r="T2" s="6"/>
      <c r="U2" s="6"/>
      <c r="V2" s="6"/>
      <c r="W2" s="6"/>
      <c r="X2" s="6"/>
      <c r="Y2" s="6"/>
      <c r="AA2" s="6"/>
      <c r="AB2" s="6"/>
      <c r="AC2" s="6"/>
      <c r="AD2" s="6"/>
      <c r="AE2" s="6"/>
      <c r="AF2" s="6"/>
      <c r="AG2" s="6"/>
      <c r="AH2" s="6"/>
    </row>
    <row r="3" spans="1:35" x14ac:dyDescent="0.2">
      <c r="A3" s="27"/>
      <c r="B3" s="26"/>
      <c r="C3" s="3">
        <v>2</v>
      </c>
      <c r="D3" s="3">
        <v>167</v>
      </c>
      <c r="E3" s="3">
        <f>1/D3*100</f>
        <v>0.5988023952095809</v>
      </c>
      <c r="F3" s="18"/>
      <c r="G3" s="3">
        <v>235</v>
      </c>
      <c r="H3" s="3">
        <f>15/G3*100</f>
        <v>6.3829787234042552</v>
      </c>
      <c r="I3" s="18"/>
      <c r="J3" s="18"/>
      <c r="K3" s="18"/>
      <c r="L3" s="22"/>
      <c r="M3" s="22"/>
      <c r="P3" s="6"/>
      <c r="Q3" s="8" t="s">
        <v>18</v>
      </c>
      <c r="R3" s="6"/>
      <c r="S3" s="6"/>
      <c r="T3" s="6"/>
      <c r="U3" s="6"/>
      <c r="V3" s="6"/>
      <c r="W3" s="6"/>
      <c r="X3" s="6"/>
      <c r="Y3" s="6"/>
      <c r="AA3" s="6"/>
      <c r="AB3" s="6"/>
      <c r="AC3" s="6"/>
      <c r="AD3" s="6"/>
      <c r="AE3" s="6"/>
      <c r="AF3" s="6"/>
      <c r="AG3" s="6"/>
      <c r="AH3" s="6"/>
    </row>
    <row r="4" spans="1:35" x14ac:dyDescent="0.2">
      <c r="A4" s="27"/>
      <c r="B4" s="26">
        <v>2</v>
      </c>
      <c r="C4" s="3">
        <v>1</v>
      </c>
      <c r="D4" s="3">
        <v>226</v>
      </c>
      <c r="E4" s="3">
        <f>4/D4*100</f>
        <v>1.7699115044247788</v>
      </c>
      <c r="F4" s="18">
        <f>AVERAGE(D4:D5)</f>
        <v>215</v>
      </c>
      <c r="G4" s="3">
        <v>169</v>
      </c>
      <c r="H4" s="3">
        <f>14/G4*100</f>
        <v>8.2840236686390547</v>
      </c>
      <c r="I4" s="18">
        <f>AVERAGE(G4:G5)</f>
        <v>203.5</v>
      </c>
      <c r="J4" s="18">
        <f>I4</f>
        <v>203.5</v>
      </c>
      <c r="K4" s="18">
        <f>J4/F4</f>
        <v>0.94651162790697674</v>
      </c>
      <c r="L4" s="22"/>
      <c r="M4" s="22"/>
      <c r="P4" s="6"/>
      <c r="Q4" s="6"/>
      <c r="R4" s="9">
        <v>1</v>
      </c>
      <c r="S4" s="9">
        <v>2</v>
      </c>
      <c r="T4" s="9">
        <v>3</v>
      </c>
      <c r="U4" s="11">
        <v>4</v>
      </c>
      <c r="V4" s="11">
        <v>5</v>
      </c>
      <c r="W4" s="11">
        <v>6</v>
      </c>
      <c r="X4" s="11">
        <v>7</v>
      </c>
      <c r="Y4" s="8"/>
      <c r="AA4" s="6"/>
      <c r="AB4" s="6"/>
      <c r="AC4" s="6"/>
      <c r="AD4" s="6"/>
      <c r="AE4" s="6"/>
      <c r="AF4" s="6"/>
      <c r="AG4" s="6"/>
      <c r="AH4" s="6"/>
    </row>
    <row r="5" spans="1:35" x14ac:dyDescent="0.2">
      <c r="A5" s="27"/>
      <c r="B5" s="26"/>
      <c r="C5" s="3">
        <v>2</v>
      </c>
      <c r="D5" s="3">
        <v>204</v>
      </c>
      <c r="E5" s="3">
        <f>3/D5*100</f>
        <v>1.4705882352941175</v>
      </c>
      <c r="F5" s="18"/>
      <c r="G5" s="3">
        <v>238</v>
      </c>
      <c r="H5" s="3">
        <f>10/G5*100</f>
        <v>4.2016806722689077</v>
      </c>
      <c r="I5" s="18"/>
      <c r="J5" s="18"/>
      <c r="K5" s="18"/>
      <c r="L5" s="22"/>
      <c r="M5" s="22"/>
      <c r="P5" s="6"/>
      <c r="Q5" s="3" t="s">
        <v>19</v>
      </c>
      <c r="R5" s="3">
        <f>J2</f>
        <v>215</v>
      </c>
      <c r="S5" s="3">
        <f>J4</f>
        <v>203.5</v>
      </c>
      <c r="T5" s="3">
        <f>J6</f>
        <v>184</v>
      </c>
      <c r="U5" s="3">
        <f>J8</f>
        <v>203.5</v>
      </c>
      <c r="V5" s="3"/>
      <c r="W5" s="3"/>
      <c r="X5" s="3"/>
      <c r="Y5" s="6"/>
      <c r="AA5" s="6"/>
      <c r="AB5" s="6"/>
      <c r="AC5" s="6"/>
      <c r="AD5" s="6"/>
      <c r="AE5" s="6"/>
      <c r="AF5" s="6"/>
      <c r="AG5" s="6"/>
      <c r="AH5" s="6"/>
    </row>
    <row r="6" spans="1:35" x14ac:dyDescent="0.2">
      <c r="A6" s="27"/>
      <c r="B6" s="26">
        <v>3</v>
      </c>
      <c r="C6" s="3">
        <v>1</v>
      </c>
      <c r="D6" s="3">
        <v>200</v>
      </c>
      <c r="E6" s="3">
        <f>0/D6*100</f>
        <v>0</v>
      </c>
      <c r="F6" s="18">
        <f>AVERAGE(D6:D7)</f>
        <v>187.5</v>
      </c>
      <c r="G6" s="3">
        <v>176</v>
      </c>
      <c r="H6" s="3">
        <f>6/G6*100</f>
        <v>3.4090909090909087</v>
      </c>
      <c r="I6" s="18">
        <f>AVERAGE(G6:G7)</f>
        <v>184</v>
      </c>
      <c r="J6" s="18">
        <f>I6</f>
        <v>184</v>
      </c>
      <c r="K6" s="18">
        <f>J6/F6</f>
        <v>0.98133333333333328</v>
      </c>
      <c r="L6" s="22"/>
      <c r="M6" s="22"/>
      <c r="P6" s="6"/>
      <c r="Q6" s="12" t="s">
        <v>17</v>
      </c>
      <c r="R6" s="3">
        <f>I14</f>
        <v>108</v>
      </c>
      <c r="S6" s="3">
        <f>I16</f>
        <v>80</v>
      </c>
      <c r="T6" s="3">
        <f>I18</f>
        <v>88.5</v>
      </c>
      <c r="U6" s="3">
        <f>I20</f>
        <v>162</v>
      </c>
      <c r="V6" s="3">
        <f>I22</f>
        <v>363</v>
      </c>
      <c r="W6" s="3">
        <f>I24</f>
        <v>381</v>
      </c>
      <c r="X6" s="3">
        <f>I26</f>
        <v>316</v>
      </c>
      <c r="Y6" s="6"/>
      <c r="AA6" s="6"/>
      <c r="AB6" s="6"/>
      <c r="AC6" s="6"/>
      <c r="AD6" s="6"/>
      <c r="AE6" s="6"/>
      <c r="AF6" s="6"/>
      <c r="AG6" s="6"/>
      <c r="AH6" s="6"/>
    </row>
    <row r="7" spans="1:35" x14ac:dyDescent="0.2">
      <c r="A7" s="27"/>
      <c r="B7" s="26"/>
      <c r="C7" s="3">
        <v>2</v>
      </c>
      <c r="D7" s="3">
        <v>175</v>
      </c>
      <c r="E7" s="3">
        <f>1/D7*100</f>
        <v>0.5714285714285714</v>
      </c>
      <c r="F7" s="18"/>
      <c r="G7" s="3">
        <v>192</v>
      </c>
      <c r="H7" s="3">
        <f>8/G7*100</f>
        <v>4.1666666666666661</v>
      </c>
      <c r="I7" s="18"/>
      <c r="J7" s="18"/>
      <c r="K7" s="18"/>
      <c r="L7" s="22"/>
      <c r="M7" s="22"/>
      <c r="P7" s="6"/>
      <c r="Q7" s="12" t="s">
        <v>20</v>
      </c>
      <c r="R7" s="3">
        <f>J32</f>
        <v>32.75</v>
      </c>
      <c r="S7" s="3">
        <f>J34</f>
        <v>50.5</v>
      </c>
      <c r="T7" s="3">
        <f>J36</f>
        <v>67.75</v>
      </c>
      <c r="U7" s="3">
        <f>J38</f>
        <v>93.75</v>
      </c>
      <c r="V7" s="3"/>
      <c r="W7" s="3"/>
      <c r="X7" s="3"/>
      <c r="Y7" s="6"/>
      <c r="AA7" s="6"/>
      <c r="AB7" s="6"/>
      <c r="AC7" s="6"/>
      <c r="AD7" s="6"/>
      <c r="AE7" s="6"/>
      <c r="AF7" s="6"/>
      <c r="AG7" s="6"/>
      <c r="AH7" s="6"/>
    </row>
    <row r="8" spans="1:35" x14ac:dyDescent="0.2">
      <c r="A8" s="27"/>
      <c r="B8" s="26">
        <v>4</v>
      </c>
      <c r="C8" s="3">
        <v>1</v>
      </c>
      <c r="D8" s="3">
        <v>189</v>
      </c>
      <c r="E8" s="3">
        <f>2/D8*100</f>
        <v>1.0582010582010581</v>
      </c>
      <c r="F8" s="18">
        <f>AVERAGE(D8:D9)</f>
        <v>177.5</v>
      </c>
      <c r="G8" s="4">
        <v>190</v>
      </c>
      <c r="H8" s="3">
        <f>3/G8*100</f>
        <v>1.5789473684210527</v>
      </c>
      <c r="I8" s="18">
        <f>AVERAGE(G8:G9)</f>
        <v>203.5</v>
      </c>
      <c r="J8" s="18">
        <f>I8</f>
        <v>203.5</v>
      </c>
      <c r="K8" s="18">
        <f>J8/F8</f>
        <v>1.1464788732394366</v>
      </c>
      <c r="L8" s="22"/>
      <c r="M8" s="22"/>
      <c r="P8" s="6"/>
      <c r="Y8" s="6"/>
      <c r="AA8" s="6"/>
      <c r="AB8" s="6"/>
      <c r="AC8" s="6"/>
      <c r="AD8" s="6"/>
      <c r="AE8" s="6"/>
      <c r="AF8" s="6"/>
      <c r="AG8" s="6"/>
      <c r="AH8" s="6"/>
    </row>
    <row r="9" spans="1:35" x14ac:dyDescent="0.2">
      <c r="A9" s="27"/>
      <c r="B9" s="26"/>
      <c r="C9" s="3">
        <v>2</v>
      </c>
      <c r="D9" s="3">
        <v>166</v>
      </c>
      <c r="E9" s="3">
        <f>0/D9*100</f>
        <v>0</v>
      </c>
      <c r="F9" s="18"/>
      <c r="G9" s="4">
        <v>217</v>
      </c>
      <c r="H9" s="3">
        <f>6/G9*100</f>
        <v>2.7649769585253456</v>
      </c>
      <c r="I9" s="18"/>
      <c r="J9" s="18"/>
      <c r="K9" s="18"/>
      <c r="L9" s="23"/>
      <c r="M9" s="23"/>
      <c r="P9" s="6"/>
      <c r="Y9" s="6"/>
      <c r="AA9" s="6"/>
      <c r="AB9" s="6"/>
      <c r="AC9" s="6"/>
      <c r="AD9" s="6"/>
      <c r="AE9" s="6"/>
      <c r="AF9" s="6"/>
      <c r="AG9" s="6"/>
      <c r="AH9" s="6"/>
    </row>
    <row r="10" spans="1:35" x14ac:dyDescent="0.2">
      <c r="P10" s="6"/>
      <c r="Q10" s="10" t="s">
        <v>21</v>
      </c>
      <c r="U10" s="6"/>
      <c r="V10" s="6"/>
      <c r="W10" s="6"/>
      <c r="X10" s="6"/>
      <c r="Y10" s="6"/>
      <c r="AA10" s="6"/>
      <c r="AB10" s="8" t="s">
        <v>45</v>
      </c>
      <c r="AC10" s="6"/>
      <c r="AD10" s="6"/>
      <c r="AE10" s="6"/>
      <c r="AF10" s="6"/>
      <c r="AG10" s="6"/>
      <c r="AH10" s="6"/>
    </row>
    <row r="11" spans="1:35" x14ac:dyDescent="0.2">
      <c r="P11" s="6"/>
      <c r="R11" s="9">
        <v>1</v>
      </c>
      <c r="S11" s="9">
        <v>2</v>
      </c>
      <c r="T11" s="9">
        <v>3</v>
      </c>
      <c r="U11" s="11">
        <v>4</v>
      </c>
      <c r="V11" s="11">
        <v>5</v>
      </c>
      <c r="W11" s="11">
        <v>6</v>
      </c>
      <c r="X11" s="11">
        <v>7</v>
      </c>
      <c r="Y11" s="8"/>
      <c r="AA11" s="6"/>
      <c r="AC11" s="17">
        <v>1</v>
      </c>
      <c r="AD11" s="17">
        <v>2</v>
      </c>
      <c r="AE11" s="17">
        <v>3</v>
      </c>
      <c r="AF11" s="11">
        <v>4</v>
      </c>
      <c r="AG11" s="11">
        <v>5</v>
      </c>
      <c r="AH11" s="11">
        <v>6</v>
      </c>
      <c r="AI11" s="11">
        <v>7</v>
      </c>
    </row>
    <row r="12" spans="1:35" x14ac:dyDescent="0.2">
      <c r="P12" s="6"/>
      <c r="Q12" s="3" t="s">
        <v>19</v>
      </c>
      <c r="R12" s="3">
        <v>201.5</v>
      </c>
      <c r="S12" s="3">
        <v>191.5</v>
      </c>
      <c r="T12" s="3">
        <v>176</v>
      </c>
      <c r="U12" s="3">
        <v>194.5</v>
      </c>
      <c r="V12" s="3"/>
      <c r="W12" s="3"/>
      <c r="X12" s="3"/>
      <c r="Y12" s="6"/>
      <c r="AA12" s="6"/>
      <c r="AB12" s="3" t="s">
        <v>19</v>
      </c>
      <c r="AC12" s="3">
        <f>R19*K2</f>
        <v>1.1352112676056338</v>
      </c>
      <c r="AD12" s="3">
        <f>S19*K4</f>
        <v>0.89069767441860459</v>
      </c>
      <c r="AE12" s="3">
        <f>T19*K6</f>
        <v>0.93866666666666665</v>
      </c>
      <c r="AF12" s="3">
        <f>U19*K8</f>
        <v>1.095774647887324</v>
      </c>
      <c r="AG12" s="3"/>
      <c r="AH12" s="3"/>
      <c r="AI12" s="3"/>
    </row>
    <row r="13" spans="1:35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10</v>
      </c>
      <c r="L13" s="2" t="s">
        <v>11</v>
      </c>
      <c r="M13" s="2" t="s">
        <v>12</v>
      </c>
      <c r="P13" s="6"/>
      <c r="Q13" s="12" t="s">
        <v>17</v>
      </c>
      <c r="R13" s="3">
        <v>97.5</v>
      </c>
      <c r="S13" s="3">
        <v>76</v>
      </c>
      <c r="T13" s="3">
        <v>84</v>
      </c>
      <c r="U13" s="3">
        <v>148</v>
      </c>
      <c r="V13" s="3">
        <v>301</v>
      </c>
      <c r="W13" s="3">
        <v>325</v>
      </c>
      <c r="X13" s="3">
        <v>287</v>
      </c>
      <c r="Y13" s="6"/>
      <c r="AA13" s="6"/>
      <c r="AB13" s="12" t="s">
        <v>17</v>
      </c>
      <c r="AC13" s="3">
        <f>R20*K14</f>
        <v>0.72490706319702602</v>
      </c>
      <c r="AD13" s="3">
        <f>S20*K16</f>
        <v>0.79999999999999993</v>
      </c>
      <c r="AE13" s="3">
        <f>T20*K18</f>
        <v>0.90810810810810816</v>
      </c>
      <c r="AF13" s="3">
        <f>U20*K20</f>
        <v>0.7531806615776081</v>
      </c>
      <c r="AG13" s="3">
        <f>V20*K22</f>
        <v>0.90390390390390396</v>
      </c>
      <c r="AH13" s="3">
        <f>W20*K24</f>
        <v>0.7831325301204819</v>
      </c>
      <c r="AI13" s="3">
        <f>X20*K26</f>
        <v>0.75925925925925919</v>
      </c>
    </row>
    <row r="14" spans="1:35" x14ac:dyDescent="0.2">
      <c r="A14" s="27" t="s">
        <v>25</v>
      </c>
      <c r="B14" s="26">
        <v>1</v>
      </c>
      <c r="C14" s="3">
        <v>1</v>
      </c>
      <c r="D14" s="3">
        <v>124</v>
      </c>
      <c r="E14" s="3">
        <f>2/D14*100</f>
        <v>1.6129032258064515</v>
      </c>
      <c r="F14" s="18">
        <f>AVERAGE(D14:D15)</f>
        <v>134.5</v>
      </c>
      <c r="G14" s="3">
        <v>95</v>
      </c>
      <c r="H14" s="3">
        <f>0/G14*100</f>
        <v>0</v>
      </c>
      <c r="I14" s="18">
        <f>AVERAGE(G14:G15)</f>
        <v>108</v>
      </c>
      <c r="J14" s="18">
        <f>I14</f>
        <v>108</v>
      </c>
      <c r="K14" s="18">
        <f>J14/F14</f>
        <v>0.80297397769516732</v>
      </c>
      <c r="L14" s="27">
        <f>AVERAGE(K14:K27)</f>
        <v>0.89577209910734301</v>
      </c>
      <c r="M14" s="27">
        <f>STDEV(K14:K27)</f>
        <v>0.10176182817679018</v>
      </c>
      <c r="P14" s="6"/>
      <c r="Q14" s="12" t="s">
        <v>20</v>
      </c>
      <c r="R14" s="3">
        <v>20.25</v>
      </c>
      <c r="S14" s="3">
        <v>29.75</v>
      </c>
      <c r="T14" s="3">
        <v>42.25</v>
      </c>
      <c r="U14" s="3">
        <v>52.5</v>
      </c>
      <c r="V14" s="3"/>
      <c r="W14" s="3"/>
      <c r="X14" s="3"/>
      <c r="Y14" s="6"/>
      <c r="AA14" s="6"/>
      <c r="AB14" s="12" t="s">
        <v>20</v>
      </c>
      <c r="AC14" s="3">
        <f>R21*K32</f>
        <v>0.25632911392405061</v>
      </c>
      <c r="AD14" s="3">
        <f>S21*K34</f>
        <v>0.36956521739130432</v>
      </c>
      <c r="AE14" s="3">
        <f>T21*K36</f>
        <v>0.4668508287292818</v>
      </c>
      <c r="AF14" s="3">
        <f>U21*K38</f>
        <v>0.3888888888888889</v>
      </c>
      <c r="AG14" s="3"/>
      <c r="AH14" s="3"/>
      <c r="AI14" s="3"/>
    </row>
    <row r="15" spans="1:35" x14ac:dyDescent="0.2">
      <c r="A15" s="27"/>
      <c r="B15" s="26"/>
      <c r="C15" s="3">
        <v>2</v>
      </c>
      <c r="D15" s="3">
        <v>145</v>
      </c>
      <c r="E15" s="3">
        <f>1/D15*100</f>
        <v>0.68965517241379315</v>
      </c>
      <c r="F15" s="18"/>
      <c r="G15" s="3">
        <v>121</v>
      </c>
      <c r="H15" s="3">
        <f>4/G15*100</f>
        <v>3.3057851239669422</v>
      </c>
      <c r="I15" s="18"/>
      <c r="J15" s="18"/>
      <c r="K15" s="18"/>
      <c r="L15" s="27"/>
      <c r="M15" s="27"/>
      <c r="P15" s="6"/>
      <c r="V15" s="6"/>
      <c r="W15" s="6"/>
      <c r="X15" s="6"/>
      <c r="Y15" s="6"/>
      <c r="AA15" s="6"/>
    </row>
    <row r="16" spans="1:35" x14ac:dyDescent="0.2">
      <c r="A16" s="27"/>
      <c r="B16" s="26">
        <v>2</v>
      </c>
      <c r="C16" s="3">
        <v>1</v>
      </c>
      <c r="D16" s="3">
        <v>103</v>
      </c>
      <c r="E16" s="3">
        <f>1/D16*100</f>
        <v>0.97087378640776689</v>
      </c>
      <c r="F16" s="18">
        <f>AVERAGE(D16:D17)</f>
        <v>95</v>
      </c>
      <c r="G16" s="3">
        <v>77</v>
      </c>
      <c r="H16" s="3">
        <f>0/G16*100</f>
        <v>0</v>
      </c>
      <c r="I16" s="18">
        <f>AVERAGE(G16:G17)</f>
        <v>80</v>
      </c>
      <c r="J16" s="18">
        <f>I16</f>
        <v>80</v>
      </c>
      <c r="K16" s="18">
        <f>J16/F16</f>
        <v>0.84210526315789469</v>
      </c>
      <c r="L16" s="27"/>
      <c r="M16" s="27"/>
      <c r="P16" s="6"/>
      <c r="U16" s="6"/>
      <c r="V16" s="6"/>
      <c r="W16" s="6"/>
      <c r="X16" s="6"/>
      <c r="Y16" s="6"/>
      <c r="AA16" s="6"/>
      <c r="AB16" s="6"/>
      <c r="AC16" s="6"/>
      <c r="AD16" s="6"/>
      <c r="AE16" s="6"/>
      <c r="AF16" s="6"/>
      <c r="AG16" s="6"/>
      <c r="AH16" s="6"/>
    </row>
    <row r="17" spans="1:35" x14ac:dyDescent="0.2">
      <c r="A17" s="27"/>
      <c r="B17" s="26"/>
      <c r="C17" s="3">
        <v>2</v>
      </c>
      <c r="D17" s="3">
        <v>87</v>
      </c>
      <c r="E17" s="3">
        <f>0/D17*100</f>
        <v>0</v>
      </c>
      <c r="F17" s="18"/>
      <c r="G17" s="3">
        <v>83</v>
      </c>
      <c r="H17" s="3">
        <f>1/G17*100</f>
        <v>1.2048192771084338</v>
      </c>
      <c r="I17" s="18"/>
      <c r="J17" s="18"/>
      <c r="K17" s="18"/>
      <c r="L17" s="27"/>
      <c r="M17" s="27"/>
      <c r="P17" s="6"/>
      <c r="Q17" s="5" t="s">
        <v>27</v>
      </c>
      <c r="T17" s="6"/>
      <c r="U17" s="6"/>
      <c r="V17" s="6"/>
      <c r="W17" s="6"/>
      <c r="X17" s="6"/>
      <c r="Y17" s="6"/>
      <c r="AA17" s="6"/>
      <c r="AB17" s="8" t="s">
        <v>46</v>
      </c>
      <c r="AC17" s="6"/>
      <c r="AD17" s="6"/>
      <c r="AE17" s="6"/>
      <c r="AF17" s="6"/>
      <c r="AG17" s="6"/>
      <c r="AH17" s="6"/>
    </row>
    <row r="18" spans="1:35" x14ac:dyDescent="0.2">
      <c r="A18" s="27"/>
      <c r="B18" s="26">
        <v>3</v>
      </c>
      <c r="C18" s="3">
        <v>1</v>
      </c>
      <c r="D18" s="3">
        <v>96</v>
      </c>
      <c r="E18" s="3">
        <f>4/D18*100</f>
        <v>4.1666666666666661</v>
      </c>
      <c r="F18" s="18">
        <f>AVERAGE(D18:D19)</f>
        <v>92.5</v>
      </c>
      <c r="G18" s="3">
        <v>96</v>
      </c>
      <c r="H18" s="3">
        <f>1/G18*100</f>
        <v>1.0416666666666665</v>
      </c>
      <c r="I18" s="18">
        <f>AVERAGE(G18:G19)</f>
        <v>88.5</v>
      </c>
      <c r="J18" s="18">
        <f>I18</f>
        <v>88.5</v>
      </c>
      <c r="K18" s="18">
        <f>J18/F18</f>
        <v>0.95675675675675675</v>
      </c>
      <c r="L18" s="27"/>
      <c r="M18" s="27"/>
      <c r="P18" s="6"/>
      <c r="R18" s="9">
        <v>1</v>
      </c>
      <c r="S18" s="9">
        <v>2</v>
      </c>
      <c r="T18" s="9">
        <v>3</v>
      </c>
      <c r="U18" s="11">
        <v>4</v>
      </c>
      <c r="V18" s="11">
        <v>5</v>
      </c>
      <c r="W18" s="11">
        <v>6</v>
      </c>
      <c r="X18" s="11">
        <v>7</v>
      </c>
      <c r="Y18" s="1" t="s">
        <v>40</v>
      </c>
      <c r="AC18" s="17">
        <v>1</v>
      </c>
      <c r="AD18" s="17">
        <v>2</v>
      </c>
      <c r="AE18" s="17">
        <v>3</v>
      </c>
      <c r="AF18" s="11">
        <v>4</v>
      </c>
      <c r="AG18" s="11">
        <v>5</v>
      </c>
      <c r="AH18" s="11">
        <v>6</v>
      </c>
      <c r="AI18" s="11">
        <v>7</v>
      </c>
    </row>
    <row r="19" spans="1:35" x14ac:dyDescent="0.2">
      <c r="A19" s="27"/>
      <c r="B19" s="26"/>
      <c r="C19" s="3">
        <v>2</v>
      </c>
      <c r="D19" s="3">
        <v>89</v>
      </c>
      <c r="E19" s="3">
        <f>1/D19*100</f>
        <v>1.1235955056179776</v>
      </c>
      <c r="F19" s="18"/>
      <c r="G19" s="3">
        <v>81</v>
      </c>
      <c r="H19" s="3">
        <f>2/G19*100</f>
        <v>2.4691358024691357</v>
      </c>
      <c r="I19" s="18"/>
      <c r="J19" s="18"/>
      <c r="K19" s="18"/>
      <c r="L19" s="27"/>
      <c r="M19" s="27"/>
      <c r="P19" s="6"/>
      <c r="Q19" s="3" t="s">
        <v>19</v>
      </c>
      <c r="R19" s="3">
        <f>R12/R5</f>
        <v>0.93720930232558142</v>
      </c>
      <c r="S19" s="3">
        <f t="shared" ref="S19:U19" si="0">S12/S5</f>
        <v>0.94103194103194099</v>
      </c>
      <c r="T19" s="3">
        <f t="shared" si="0"/>
        <v>0.95652173913043481</v>
      </c>
      <c r="U19" s="3">
        <f t="shared" si="0"/>
        <v>0.95577395577395574</v>
      </c>
      <c r="V19" s="3"/>
      <c r="W19" s="3"/>
      <c r="X19" s="3"/>
      <c r="Y19" s="3">
        <f>AVERAGE(R19:X19)</f>
        <v>0.94763423456547824</v>
      </c>
      <c r="AB19" s="3" t="s">
        <v>19</v>
      </c>
      <c r="AC19" s="3">
        <f>K2-AC12</f>
        <v>7.6056338028168913E-2</v>
      </c>
      <c r="AD19" s="3">
        <f>K4-AD12</f>
        <v>5.5813953488372148E-2</v>
      </c>
      <c r="AE19" s="3">
        <f>K6-AE12</f>
        <v>4.2666666666666631E-2</v>
      </c>
      <c r="AF19" s="3">
        <f>K8-AF12</f>
        <v>5.0704225352112609E-2</v>
      </c>
      <c r="AG19" s="3"/>
      <c r="AH19" s="3"/>
      <c r="AI19" s="3"/>
    </row>
    <row r="20" spans="1:35" x14ac:dyDescent="0.2">
      <c r="A20" s="27"/>
      <c r="B20" s="26">
        <v>4</v>
      </c>
      <c r="C20" s="3">
        <v>1</v>
      </c>
      <c r="D20" s="3">
        <v>206</v>
      </c>
      <c r="E20" s="3">
        <f>2/D20*100</f>
        <v>0.97087378640776689</v>
      </c>
      <c r="F20" s="18">
        <f>AVERAGE(D20:D21)</f>
        <v>196.5</v>
      </c>
      <c r="G20" s="3">
        <v>169</v>
      </c>
      <c r="H20" s="3">
        <f>3/G20*100</f>
        <v>1.7751479289940828</v>
      </c>
      <c r="I20" s="18">
        <f>AVERAGE(G20:G21)</f>
        <v>162</v>
      </c>
      <c r="J20" s="18">
        <f>I20</f>
        <v>162</v>
      </c>
      <c r="K20" s="18">
        <f>J20/F20</f>
        <v>0.82442748091603058</v>
      </c>
      <c r="L20" s="27"/>
      <c r="M20" s="27"/>
      <c r="P20" s="6"/>
      <c r="Q20" s="12" t="s">
        <v>17</v>
      </c>
      <c r="R20" s="3">
        <f>R13/R6</f>
        <v>0.90277777777777779</v>
      </c>
      <c r="S20" s="3">
        <f t="shared" ref="S20:X20" si="1">S13/S6</f>
        <v>0.95</v>
      </c>
      <c r="T20" s="3">
        <f t="shared" si="1"/>
        <v>0.94915254237288138</v>
      </c>
      <c r="U20" s="3">
        <f t="shared" si="1"/>
        <v>0.9135802469135802</v>
      </c>
      <c r="V20" s="3">
        <f t="shared" si="1"/>
        <v>0.82920110192837471</v>
      </c>
      <c r="W20" s="3">
        <f t="shared" si="1"/>
        <v>0.85301837270341208</v>
      </c>
      <c r="X20" s="3">
        <f t="shared" si="1"/>
        <v>0.90822784810126578</v>
      </c>
      <c r="Y20" s="3">
        <f t="shared" ref="Y20:Y21" si="2">AVERAGE(R20:X20)</f>
        <v>0.90085112711389892</v>
      </c>
      <c r="AB20" s="12" t="s">
        <v>17</v>
      </c>
      <c r="AC20" s="3">
        <f>K14-AC13</f>
        <v>7.8066914498141293E-2</v>
      </c>
      <c r="AD20" s="3">
        <f>K16-AD13</f>
        <v>4.2105263157894757E-2</v>
      </c>
      <c r="AE20" s="3">
        <f>K18-AE13</f>
        <v>4.8648648648648596E-2</v>
      </c>
      <c r="AF20" s="3">
        <f>K20-AF13</f>
        <v>7.1246819338422473E-2</v>
      </c>
      <c r="AG20" s="3">
        <f>K22-AG13</f>
        <v>0.1861861861861861</v>
      </c>
      <c r="AH20" s="3">
        <f>K24-AH13</f>
        <v>0.13493975903614464</v>
      </c>
      <c r="AI20" s="3">
        <f>K26-AI13</f>
        <v>7.6719576719576743E-2</v>
      </c>
    </row>
    <row r="21" spans="1:35" x14ac:dyDescent="0.2">
      <c r="A21" s="27"/>
      <c r="B21" s="26"/>
      <c r="C21" s="3">
        <v>2</v>
      </c>
      <c r="D21" s="3">
        <v>187</v>
      </c>
      <c r="E21" s="3">
        <f>1/D21*100</f>
        <v>0.53475935828876997</v>
      </c>
      <c r="F21" s="18"/>
      <c r="G21" s="3">
        <v>155</v>
      </c>
      <c r="H21" s="3">
        <f>1/G21*100</f>
        <v>0.64516129032258063</v>
      </c>
      <c r="I21" s="18"/>
      <c r="J21" s="18"/>
      <c r="K21" s="18"/>
      <c r="L21" s="27"/>
      <c r="M21" s="27"/>
      <c r="P21" s="6"/>
      <c r="Q21" s="12" t="s">
        <v>20</v>
      </c>
      <c r="R21" s="3">
        <f t="shared" ref="R21:U21" si="3">R14/R7</f>
        <v>0.61832061068702293</v>
      </c>
      <c r="S21" s="3">
        <f t="shared" si="3"/>
        <v>0.58910891089108908</v>
      </c>
      <c r="T21" s="3">
        <f t="shared" si="3"/>
        <v>0.62361623616236161</v>
      </c>
      <c r="U21" s="3">
        <f t="shared" si="3"/>
        <v>0.56000000000000005</v>
      </c>
      <c r="V21" s="3"/>
      <c r="W21" s="3"/>
      <c r="X21" s="3"/>
      <c r="Y21" s="3">
        <f t="shared" si="2"/>
        <v>0.5977614394351185</v>
      </c>
      <c r="AB21" s="12" t="s">
        <v>20</v>
      </c>
      <c r="AC21" s="3">
        <f>K32-AC14</f>
        <v>0.15822784810126583</v>
      </c>
      <c r="AD21" s="3">
        <f>K34-AD14</f>
        <v>0.25776397515527949</v>
      </c>
      <c r="AE21" s="3">
        <f>K36-AE14</f>
        <v>0.28176795580110497</v>
      </c>
      <c r="AF21" s="3">
        <f>K38-AF14</f>
        <v>0.30555555555555552</v>
      </c>
      <c r="AG21" s="3"/>
      <c r="AH21" s="3"/>
      <c r="AI21" s="3"/>
    </row>
    <row r="22" spans="1:35" x14ac:dyDescent="0.2">
      <c r="A22" s="27"/>
      <c r="B22" s="26">
        <v>5</v>
      </c>
      <c r="C22" s="3">
        <v>1</v>
      </c>
      <c r="D22" s="3">
        <v>342</v>
      </c>
      <c r="E22" s="3">
        <f>1/D22*100</f>
        <v>0.29239766081871343</v>
      </c>
      <c r="F22" s="18">
        <f>AVERAGE(D22:D23)</f>
        <v>333</v>
      </c>
      <c r="G22" s="3">
        <v>374</v>
      </c>
      <c r="H22" s="3">
        <f>4/G22*100</f>
        <v>1.0695187165775399</v>
      </c>
      <c r="I22" s="18">
        <f>AVERAGE(G22:G23)</f>
        <v>363</v>
      </c>
      <c r="J22" s="18">
        <f>I22</f>
        <v>363</v>
      </c>
      <c r="K22" s="18">
        <f>J22/F22</f>
        <v>1.0900900900900901</v>
      </c>
      <c r="L22" s="27"/>
      <c r="M22" s="27"/>
      <c r="P22" s="6"/>
      <c r="R22" s="6"/>
      <c r="S22" s="6"/>
      <c r="T22" s="6"/>
      <c r="U22" s="6"/>
      <c r="V22" s="6"/>
      <c r="W22" s="6"/>
      <c r="X22" s="6"/>
      <c r="Y22" s="6"/>
      <c r="AA22" s="6"/>
      <c r="AB22" s="6"/>
      <c r="AC22" s="6"/>
      <c r="AD22" s="6"/>
      <c r="AE22" s="6"/>
      <c r="AF22" s="6"/>
      <c r="AG22" s="6"/>
      <c r="AH22" s="6"/>
    </row>
    <row r="23" spans="1:35" x14ac:dyDescent="0.2">
      <c r="A23" s="27"/>
      <c r="B23" s="26"/>
      <c r="C23" s="3">
        <v>2</v>
      </c>
      <c r="D23" s="3">
        <v>324</v>
      </c>
      <c r="E23" s="3">
        <f>4/D23*100</f>
        <v>1.2345679012345678</v>
      </c>
      <c r="F23" s="18"/>
      <c r="G23" s="3">
        <v>352</v>
      </c>
      <c r="H23" s="3">
        <f>5/G23*100</f>
        <v>1.4204545454545454</v>
      </c>
      <c r="I23" s="18"/>
      <c r="J23" s="18"/>
      <c r="K23" s="18"/>
      <c r="L23" s="27"/>
      <c r="M23" s="27"/>
      <c r="P23" s="6"/>
      <c r="Q23" s="6"/>
      <c r="R23" s="6"/>
      <c r="S23" s="6"/>
      <c r="T23" s="6"/>
      <c r="U23" s="6"/>
      <c r="V23" s="6"/>
      <c r="W23" s="6"/>
      <c r="X23" s="6"/>
      <c r="Y23" s="6"/>
      <c r="AA23" s="6"/>
      <c r="AB23" s="6"/>
      <c r="AD23" s="6"/>
      <c r="AE23" s="6"/>
      <c r="AF23" s="6"/>
      <c r="AG23" s="6"/>
      <c r="AH23" s="6"/>
    </row>
    <row r="24" spans="1:35" x14ac:dyDescent="0.2">
      <c r="A24" s="27"/>
      <c r="B24" s="26">
        <v>6</v>
      </c>
      <c r="C24" s="3">
        <v>1</v>
      </c>
      <c r="D24" s="3">
        <v>372</v>
      </c>
      <c r="E24" s="3">
        <f>7/D24*100</f>
        <v>1.881720430107527</v>
      </c>
      <c r="F24" s="18">
        <f>AVERAGE(D24:D25)</f>
        <v>415</v>
      </c>
      <c r="G24" s="3">
        <v>390</v>
      </c>
      <c r="H24" s="3">
        <f>1/G24*100</f>
        <v>0.25641025641025639</v>
      </c>
      <c r="I24" s="18">
        <f>AVERAGE(G24:G25)</f>
        <v>381</v>
      </c>
      <c r="J24" s="18">
        <f>I24</f>
        <v>381</v>
      </c>
      <c r="K24" s="18">
        <f>J24/F24</f>
        <v>0.91807228915662653</v>
      </c>
      <c r="L24" s="27"/>
      <c r="M24" s="27"/>
      <c r="P24" s="6"/>
      <c r="Q24" s="6"/>
      <c r="R24" s="6"/>
      <c r="S24" s="6"/>
      <c r="T24" s="6"/>
      <c r="U24" s="6"/>
      <c r="V24" s="6"/>
      <c r="W24" s="6"/>
      <c r="X24" s="6"/>
      <c r="Y24" s="6"/>
      <c r="AA24" s="6"/>
      <c r="AB24" s="6"/>
      <c r="AC24" s="6" t="s">
        <v>23</v>
      </c>
      <c r="AD24" s="6"/>
      <c r="AE24" s="6"/>
      <c r="AF24" s="6"/>
      <c r="AG24" s="6"/>
      <c r="AH24" s="6"/>
    </row>
    <row r="25" spans="1:35" x14ac:dyDescent="0.2">
      <c r="A25" s="27"/>
      <c r="B25" s="26"/>
      <c r="C25" s="3">
        <v>2</v>
      </c>
      <c r="D25" s="3">
        <v>458</v>
      </c>
      <c r="E25" s="3">
        <f>5/D25*100</f>
        <v>1.0917030567685588</v>
      </c>
      <c r="F25" s="18"/>
      <c r="G25" s="3">
        <v>372</v>
      </c>
      <c r="H25" s="3">
        <f>4/G25*100</f>
        <v>1.0752688172043012</v>
      </c>
      <c r="I25" s="18"/>
      <c r="J25" s="18"/>
      <c r="K25" s="18"/>
      <c r="L25" s="27"/>
      <c r="M25" s="27"/>
      <c r="P25" s="6"/>
      <c r="Q25" s="8" t="s">
        <v>13</v>
      </c>
      <c r="R25" s="6"/>
      <c r="S25" s="6"/>
      <c r="T25" s="6"/>
      <c r="U25" s="6"/>
      <c r="V25" s="6"/>
      <c r="W25" s="6"/>
      <c r="X25" s="6"/>
      <c r="Y25" s="6"/>
      <c r="AA25" s="8" t="s">
        <v>22</v>
      </c>
      <c r="AB25" s="6"/>
      <c r="AC25" s="6"/>
      <c r="AD25" s="6"/>
      <c r="AE25" s="6"/>
      <c r="AF25" s="6"/>
      <c r="AG25" s="6"/>
      <c r="AH25" s="6"/>
    </row>
    <row r="26" spans="1:35" x14ac:dyDescent="0.2">
      <c r="A26" s="27"/>
      <c r="B26" s="26">
        <v>7</v>
      </c>
      <c r="C26" s="3">
        <v>1</v>
      </c>
      <c r="D26" s="3">
        <v>372</v>
      </c>
      <c r="E26" s="3">
        <f>4/D26*100</f>
        <v>1.0752688172043012</v>
      </c>
      <c r="F26" s="18">
        <f>AVERAGE(D26:D27)</f>
        <v>378</v>
      </c>
      <c r="G26" s="3">
        <v>300</v>
      </c>
      <c r="H26" s="3">
        <f>4/G26*100</f>
        <v>1.3333333333333335</v>
      </c>
      <c r="I26" s="18">
        <f>AVERAGE(G26:G27)</f>
        <v>316</v>
      </c>
      <c r="J26" s="18">
        <f>I26</f>
        <v>316</v>
      </c>
      <c r="K26" s="18">
        <f>J26/F26</f>
        <v>0.83597883597883593</v>
      </c>
      <c r="L26" s="27"/>
      <c r="M26" s="27"/>
      <c r="P26" s="6"/>
      <c r="Q26" s="6"/>
      <c r="R26" s="9">
        <v>1</v>
      </c>
      <c r="S26" s="9">
        <v>2</v>
      </c>
      <c r="T26" s="9">
        <v>3</v>
      </c>
      <c r="U26" s="11">
        <v>4</v>
      </c>
      <c r="V26" s="11">
        <v>5</v>
      </c>
      <c r="W26" s="11">
        <v>6</v>
      </c>
      <c r="X26" s="11">
        <v>7</v>
      </c>
      <c r="Y26" s="6"/>
      <c r="AA26" s="6"/>
      <c r="AB26" s="9">
        <v>1</v>
      </c>
      <c r="AC26" s="9">
        <v>2</v>
      </c>
      <c r="AD26" s="9">
        <v>3</v>
      </c>
      <c r="AE26" s="11">
        <v>4</v>
      </c>
      <c r="AF26" s="11">
        <v>5</v>
      </c>
      <c r="AG26" s="11">
        <v>6</v>
      </c>
      <c r="AH26" s="11">
        <v>7</v>
      </c>
      <c r="AI26" s="1" t="s">
        <v>40</v>
      </c>
    </row>
    <row r="27" spans="1:35" x14ac:dyDescent="0.2">
      <c r="A27" s="27"/>
      <c r="B27" s="26"/>
      <c r="C27" s="3">
        <v>2</v>
      </c>
      <c r="D27" s="3">
        <v>384</v>
      </c>
      <c r="E27" s="3">
        <f>3/D27*100</f>
        <v>0.78125</v>
      </c>
      <c r="F27" s="18"/>
      <c r="G27" s="3">
        <v>332</v>
      </c>
      <c r="H27" s="3">
        <f>3/G27*100</f>
        <v>0.90361445783132521</v>
      </c>
      <c r="I27" s="18"/>
      <c r="J27" s="18"/>
      <c r="K27" s="18"/>
      <c r="L27" s="27"/>
      <c r="M27" s="27"/>
      <c r="P27" s="6"/>
      <c r="Q27" s="3" t="s">
        <v>19</v>
      </c>
      <c r="R27" s="3">
        <v>186.5</v>
      </c>
      <c r="S27" s="3">
        <v>179.5</v>
      </c>
      <c r="T27" s="3">
        <v>169</v>
      </c>
      <c r="U27" s="3">
        <v>190</v>
      </c>
      <c r="V27" s="3"/>
      <c r="W27" s="3"/>
      <c r="X27" s="3"/>
      <c r="Y27" s="6"/>
      <c r="AA27" s="3" t="s">
        <v>19</v>
      </c>
      <c r="AB27" s="3">
        <f t="shared" ref="AB27:AE27" si="4">R27/R5</f>
        <v>0.86744186046511629</v>
      </c>
      <c r="AC27" s="3">
        <f t="shared" si="4"/>
        <v>0.88206388206388209</v>
      </c>
      <c r="AD27" s="3">
        <f t="shared" si="4"/>
        <v>0.91847826086956519</v>
      </c>
      <c r="AE27" s="3">
        <f t="shared" si="4"/>
        <v>0.93366093366093361</v>
      </c>
      <c r="AF27" s="3"/>
      <c r="AG27" s="3"/>
      <c r="AH27" s="3"/>
      <c r="AI27" s="3">
        <f>AVERAGE(AB27:AH27)</f>
        <v>0.90041123426487435</v>
      </c>
    </row>
    <row r="28" spans="1:35" x14ac:dyDescent="0.2">
      <c r="A28" s="16"/>
      <c r="B28" s="6"/>
      <c r="C28" s="6"/>
      <c r="D28" s="6"/>
      <c r="E28" s="6"/>
      <c r="F28" s="6"/>
      <c r="G28" s="6"/>
      <c r="H28" s="6"/>
      <c r="I28" s="6"/>
      <c r="J28" s="6"/>
      <c r="K28" s="6"/>
      <c r="L28" s="16"/>
      <c r="M28" s="16"/>
      <c r="P28" s="6"/>
      <c r="Q28" s="12" t="s">
        <v>17</v>
      </c>
      <c r="R28" s="3">
        <v>95.5</v>
      </c>
      <c r="S28" s="3">
        <v>75.5</v>
      </c>
      <c r="T28" s="3">
        <v>82.5</v>
      </c>
      <c r="U28" s="3">
        <v>146</v>
      </c>
      <c r="V28" s="3">
        <v>298</v>
      </c>
      <c r="W28" s="3">
        <v>323.5</v>
      </c>
      <c r="X28" s="3">
        <v>286</v>
      </c>
      <c r="Y28" s="6"/>
      <c r="AA28" s="12" t="s">
        <v>17</v>
      </c>
      <c r="AB28" s="3">
        <f t="shared" ref="AB28:AH28" si="5">R28/R6</f>
        <v>0.8842592592592593</v>
      </c>
      <c r="AC28" s="3">
        <f t="shared" si="5"/>
        <v>0.94374999999999998</v>
      </c>
      <c r="AD28" s="3">
        <f t="shared" si="5"/>
        <v>0.93220338983050843</v>
      </c>
      <c r="AE28" s="3">
        <f t="shared" si="5"/>
        <v>0.90123456790123457</v>
      </c>
      <c r="AF28" s="3">
        <f t="shared" si="5"/>
        <v>0.82093663911845727</v>
      </c>
      <c r="AG28" s="3">
        <f t="shared" si="5"/>
        <v>0.84908136482939633</v>
      </c>
      <c r="AH28" s="3">
        <f t="shared" si="5"/>
        <v>0.90506329113924056</v>
      </c>
      <c r="AI28" s="3">
        <f t="shared" ref="AI28:AI29" si="6">AVERAGE(AB28:AH28)</f>
        <v>0.89093264458258514</v>
      </c>
    </row>
    <row r="29" spans="1:35" x14ac:dyDescent="0.2">
      <c r="A29" s="16"/>
      <c r="B29" s="6"/>
      <c r="C29" s="6"/>
      <c r="D29" s="6"/>
      <c r="E29" s="6"/>
      <c r="F29" s="6"/>
      <c r="G29" s="6"/>
      <c r="H29" s="6"/>
      <c r="I29" s="6"/>
      <c r="J29" s="6"/>
      <c r="K29" s="6"/>
      <c r="L29" s="16"/>
      <c r="M29" s="16"/>
      <c r="P29" s="6"/>
      <c r="Q29" s="12" t="s">
        <v>20</v>
      </c>
      <c r="R29" s="3">
        <v>17.5</v>
      </c>
      <c r="S29" s="3">
        <v>27</v>
      </c>
      <c r="T29" s="3">
        <v>38.25</v>
      </c>
      <c r="U29" s="3">
        <v>50.25</v>
      </c>
      <c r="V29" s="3"/>
      <c r="W29" s="3"/>
      <c r="X29" s="3"/>
      <c r="Y29" s="6"/>
      <c r="AA29" s="12" t="s">
        <v>20</v>
      </c>
      <c r="AB29" s="3">
        <f>R29/R7</f>
        <v>0.53435114503816794</v>
      </c>
      <c r="AC29" s="3">
        <f>S29/S7</f>
        <v>0.53465346534653468</v>
      </c>
      <c r="AD29" s="3">
        <f>T29/T7</f>
        <v>0.56457564575645758</v>
      </c>
      <c r="AE29" s="3">
        <f>U29/U7</f>
        <v>0.53600000000000003</v>
      </c>
      <c r="AF29" s="3"/>
      <c r="AG29" s="3"/>
      <c r="AH29" s="3"/>
      <c r="AI29" s="3">
        <f t="shared" si="6"/>
        <v>0.54239506403529003</v>
      </c>
    </row>
    <row r="30" spans="1:35" x14ac:dyDescent="0.2">
      <c r="A30" s="16"/>
      <c r="B30" s="6"/>
      <c r="C30" s="6"/>
      <c r="D30" s="6"/>
      <c r="E30" s="6"/>
      <c r="F30" s="6"/>
      <c r="G30" s="6"/>
      <c r="H30" s="6"/>
      <c r="I30" s="6"/>
      <c r="J30" s="6"/>
      <c r="K30" s="6"/>
      <c r="L30" s="16"/>
      <c r="M30" s="16"/>
      <c r="P30" s="6"/>
      <c r="Y30" s="6"/>
    </row>
    <row r="31" spans="1:35" x14ac:dyDescent="0.2">
      <c r="A31" s="1" t="s">
        <v>0</v>
      </c>
      <c r="B31" s="1" t="s">
        <v>1</v>
      </c>
      <c r="C31" s="1" t="s">
        <v>2</v>
      </c>
      <c r="D31" s="1" t="s">
        <v>3</v>
      </c>
      <c r="E31" s="1" t="s">
        <v>4</v>
      </c>
      <c r="F31" s="1" t="s">
        <v>5</v>
      </c>
      <c r="G31" s="1" t="s">
        <v>6</v>
      </c>
      <c r="H31" s="1" t="s">
        <v>7</v>
      </c>
      <c r="I31" s="1" t="s">
        <v>8</v>
      </c>
      <c r="J31" s="1" t="s">
        <v>9</v>
      </c>
      <c r="K31" s="1" t="s">
        <v>10</v>
      </c>
      <c r="L31" s="2" t="s">
        <v>11</v>
      </c>
      <c r="M31" s="2" t="s">
        <v>12</v>
      </c>
      <c r="P31" s="6"/>
      <c r="Q31" s="5" t="s">
        <v>15</v>
      </c>
      <c r="Y31" s="6"/>
      <c r="AA31" s="5" t="s">
        <v>28</v>
      </c>
    </row>
    <row r="32" spans="1:35" x14ac:dyDescent="0.2">
      <c r="A32" s="27" t="s">
        <v>26</v>
      </c>
      <c r="B32" s="24">
        <v>1</v>
      </c>
      <c r="C32" s="3">
        <v>1</v>
      </c>
      <c r="D32" s="3">
        <v>68</v>
      </c>
      <c r="E32" s="3">
        <f>0/D32*100</f>
        <v>0</v>
      </c>
      <c r="F32" s="19">
        <f>AVERAGE(D32:D33)</f>
        <v>79</v>
      </c>
      <c r="G32" s="3">
        <v>71</v>
      </c>
      <c r="H32" s="3">
        <f>7/G32*100</f>
        <v>9.8591549295774641</v>
      </c>
      <c r="I32" s="19">
        <f>AVERAGE(G32:G33)</f>
        <v>65.5</v>
      </c>
      <c r="J32" s="19">
        <f>I32/2</f>
        <v>32.75</v>
      </c>
      <c r="K32" s="19">
        <f>J32/F32</f>
        <v>0.41455696202531644</v>
      </c>
      <c r="L32" s="21">
        <f>AVERAGE(K32:K38)</f>
        <v>0.62123734588668289</v>
      </c>
      <c r="M32" s="21">
        <f>STDEV(K32:K38)</f>
        <v>0.14644589656137519</v>
      </c>
      <c r="P32" s="6"/>
      <c r="R32" s="9">
        <v>1</v>
      </c>
      <c r="S32" s="9">
        <v>2</v>
      </c>
      <c r="T32" s="9">
        <v>3</v>
      </c>
      <c r="U32" s="11">
        <v>4</v>
      </c>
      <c r="V32" s="11">
        <v>5</v>
      </c>
      <c r="W32" s="11">
        <v>6</v>
      </c>
      <c r="X32" s="11">
        <v>7</v>
      </c>
      <c r="Y32" s="6"/>
      <c r="AB32" s="9">
        <v>1</v>
      </c>
      <c r="AC32" s="9">
        <v>2</v>
      </c>
      <c r="AD32" s="9">
        <v>3</v>
      </c>
      <c r="AE32" s="11">
        <v>4</v>
      </c>
      <c r="AF32" s="11">
        <v>5</v>
      </c>
      <c r="AG32" s="11">
        <v>6</v>
      </c>
      <c r="AH32" s="11">
        <v>7</v>
      </c>
      <c r="AI32" s="1" t="s">
        <v>40</v>
      </c>
    </row>
    <row r="33" spans="1:35" x14ac:dyDescent="0.2">
      <c r="A33" s="27"/>
      <c r="B33" s="25"/>
      <c r="C33" s="3">
        <v>2</v>
      </c>
      <c r="D33" s="3">
        <v>90</v>
      </c>
      <c r="E33" s="3">
        <f>0/D33*100</f>
        <v>0</v>
      </c>
      <c r="F33" s="20"/>
      <c r="G33" s="3">
        <v>60</v>
      </c>
      <c r="H33" s="3">
        <f>6/G33*100</f>
        <v>10</v>
      </c>
      <c r="I33" s="20"/>
      <c r="J33" s="20"/>
      <c r="K33" s="20"/>
      <c r="L33" s="22"/>
      <c r="M33" s="22"/>
      <c r="P33" s="6"/>
      <c r="Q33" s="3" t="s">
        <v>19</v>
      </c>
      <c r="R33" s="3">
        <v>15</v>
      </c>
      <c r="S33" s="3">
        <v>12</v>
      </c>
      <c r="T33" s="3">
        <v>7</v>
      </c>
      <c r="U33" s="3">
        <v>4.5</v>
      </c>
      <c r="V33" s="3"/>
      <c r="W33" s="3"/>
      <c r="X33" s="3"/>
      <c r="Y33" s="6"/>
      <c r="AA33" s="3" t="s">
        <v>19</v>
      </c>
      <c r="AB33" s="3">
        <f t="shared" ref="AB33:AE35" si="7">R33/R5</f>
        <v>6.9767441860465115E-2</v>
      </c>
      <c r="AC33" s="3">
        <f t="shared" si="7"/>
        <v>5.896805896805897E-2</v>
      </c>
      <c r="AD33" s="3">
        <f t="shared" si="7"/>
        <v>3.8043478260869568E-2</v>
      </c>
      <c r="AE33" s="3">
        <f t="shared" si="7"/>
        <v>2.2113022113022112E-2</v>
      </c>
      <c r="AF33" s="3"/>
      <c r="AG33" s="3"/>
      <c r="AH33" s="3"/>
      <c r="AI33" s="3">
        <f>AVERAGE(AB33:AH33)</f>
        <v>4.7223000300603939E-2</v>
      </c>
    </row>
    <row r="34" spans="1:35" x14ac:dyDescent="0.2">
      <c r="A34" s="27"/>
      <c r="B34" s="24">
        <v>2</v>
      </c>
      <c r="C34" s="3">
        <v>1</v>
      </c>
      <c r="D34" s="3">
        <v>67</v>
      </c>
      <c r="E34" s="3">
        <f>1/D34*100</f>
        <v>1.4925373134328357</v>
      </c>
      <c r="F34" s="19">
        <f>AVERAGE(D34:D35)</f>
        <v>80.5</v>
      </c>
      <c r="G34" s="3">
        <v>108</v>
      </c>
      <c r="H34" s="3">
        <f>8/G34*100</f>
        <v>7.4074074074074066</v>
      </c>
      <c r="I34" s="19">
        <f>AVERAGE(G34:G35)</f>
        <v>101</v>
      </c>
      <c r="J34" s="19">
        <f>I34/2</f>
        <v>50.5</v>
      </c>
      <c r="K34" s="19">
        <f>J34/F34</f>
        <v>0.62732919254658381</v>
      </c>
      <c r="L34" s="22"/>
      <c r="M34" s="22"/>
      <c r="P34" s="6"/>
      <c r="Q34" s="12" t="s">
        <v>17</v>
      </c>
      <c r="R34" s="3">
        <v>2</v>
      </c>
      <c r="S34" s="3">
        <v>0.5</v>
      </c>
      <c r="T34" s="3">
        <v>1.5</v>
      </c>
      <c r="U34" s="3">
        <v>2</v>
      </c>
      <c r="V34" s="3">
        <v>3</v>
      </c>
      <c r="W34" s="3">
        <v>1.5</v>
      </c>
      <c r="X34" s="3">
        <v>1</v>
      </c>
      <c r="Y34" s="6"/>
      <c r="AA34" s="12" t="s">
        <v>17</v>
      </c>
      <c r="AB34" s="3">
        <f t="shared" si="7"/>
        <v>1.8518518518518517E-2</v>
      </c>
      <c r="AC34" s="3">
        <f t="shared" si="7"/>
        <v>6.2500000000000003E-3</v>
      </c>
      <c r="AD34" s="3">
        <f t="shared" si="7"/>
        <v>1.6949152542372881E-2</v>
      </c>
      <c r="AE34" s="3">
        <f t="shared" si="7"/>
        <v>1.2345679012345678E-2</v>
      </c>
      <c r="AF34" s="3">
        <f>V34/V6</f>
        <v>8.2644628099173556E-3</v>
      </c>
      <c r="AG34" s="3">
        <f>W34/W6</f>
        <v>3.937007874015748E-3</v>
      </c>
      <c r="AH34" s="3">
        <f>X34/X6</f>
        <v>3.1645569620253164E-3</v>
      </c>
      <c r="AI34" s="3">
        <f t="shared" ref="AI34:AI35" si="8">AVERAGE(AB34:AH34)</f>
        <v>9.9184825313136434E-3</v>
      </c>
    </row>
    <row r="35" spans="1:35" x14ac:dyDescent="0.2">
      <c r="A35" s="27"/>
      <c r="B35" s="25"/>
      <c r="C35" s="3">
        <v>2</v>
      </c>
      <c r="D35" s="3">
        <v>94</v>
      </c>
      <c r="E35" s="3">
        <f>0/D35*100</f>
        <v>0</v>
      </c>
      <c r="F35" s="20"/>
      <c r="G35" s="3">
        <v>94</v>
      </c>
      <c r="H35" s="3">
        <f>6/G35*100</f>
        <v>6.3829787234042552</v>
      </c>
      <c r="I35" s="20"/>
      <c r="J35" s="20"/>
      <c r="K35" s="20"/>
      <c r="L35" s="22"/>
      <c r="M35" s="22"/>
      <c r="P35" s="6"/>
      <c r="Q35" s="12" t="s">
        <v>20</v>
      </c>
      <c r="R35" s="3">
        <v>2.75</v>
      </c>
      <c r="S35" s="3">
        <v>2.75</v>
      </c>
      <c r="T35" s="3">
        <v>4</v>
      </c>
      <c r="U35" s="3">
        <v>2.25</v>
      </c>
      <c r="V35" s="3"/>
      <c r="W35" s="3"/>
      <c r="X35" s="3"/>
      <c r="Y35" s="6"/>
      <c r="AA35" s="12" t="s">
        <v>20</v>
      </c>
      <c r="AB35" s="3">
        <f t="shared" si="7"/>
        <v>8.3969465648854963E-2</v>
      </c>
      <c r="AC35" s="3">
        <f t="shared" si="7"/>
        <v>5.4455445544554455E-2</v>
      </c>
      <c r="AD35" s="3">
        <f t="shared" si="7"/>
        <v>5.9040590405904057E-2</v>
      </c>
      <c r="AE35" s="3">
        <f t="shared" si="7"/>
        <v>2.4E-2</v>
      </c>
      <c r="AF35" s="3"/>
      <c r="AG35" s="3"/>
      <c r="AH35" s="3"/>
      <c r="AI35" s="3">
        <f t="shared" si="8"/>
        <v>5.5366375399828367E-2</v>
      </c>
    </row>
    <row r="36" spans="1:35" x14ac:dyDescent="0.2">
      <c r="A36" s="27"/>
      <c r="B36" s="24">
        <v>3</v>
      </c>
      <c r="C36" s="3">
        <v>1</v>
      </c>
      <c r="D36" s="3">
        <v>107</v>
      </c>
      <c r="E36" s="3">
        <f>2/D36*100</f>
        <v>1.8691588785046727</v>
      </c>
      <c r="F36" s="19">
        <f>AVERAGE(D36:D37)</f>
        <v>90.5</v>
      </c>
      <c r="G36" s="3">
        <v>151</v>
      </c>
      <c r="H36" s="3">
        <f>7/G36*100</f>
        <v>4.6357615894039732</v>
      </c>
      <c r="I36" s="19">
        <f>AVERAGE(G36:G37)</f>
        <v>135.5</v>
      </c>
      <c r="J36" s="19">
        <f>I36/2</f>
        <v>67.75</v>
      </c>
      <c r="K36" s="19">
        <f>J36/F36</f>
        <v>0.74861878453038677</v>
      </c>
      <c r="L36" s="22"/>
      <c r="M36" s="22"/>
    </row>
    <row r="37" spans="1:35" x14ac:dyDescent="0.2">
      <c r="A37" s="27"/>
      <c r="B37" s="25"/>
      <c r="C37" s="3">
        <v>2</v>
      </c>
      <c r="D37" s="3">
        <v>74</v>
      </c>
      <c r="E37" s="3">
        <f>1/D37*100</f>
        <v>1.3513513513513513</v>
      </c>
      <c r="F37" s="20"/>
      <c r="G37" s="3">
        <v>120</v>
      </c>
      <c r="H37" s="3">
        <f>9/G37*100</f>
        <v>7.5</v>
      </c>
      <c r="I37" s="20"/>
      <c r="J37" s="20"/>
      <c r="K37" s="20"/>
      <c r="L37" s="22"/>
      <c r="M37" s="22"/>
      <c r="Q37" s="5" t="s">
        <v>14</v>
      </c>
      <c r="AA37" s="5" t="s">
        <v>29</v>
      </c>
    </row>
    <row r="38" spans="1:35" x14ac:dyDescent="0.2">
      <c r="A38" s="27"/>
      <c r="B38" s="26">
        <v>4</v>
      </c>
      <c r="C38" s="3">
        <v>1</v>
      </c>
      <c r="D38" s="3">
        <v>121</v>
      </c>
      <c r="E38" s="3">
        <f>0/D38*100</f>
        <v>0</v>
      </c>
      <c r="F38" s="18">
        <f>AVERAGE(D38:D39)</f>
        <v>135</v>
      </c>
      <c r="G38" s="3">
        <v>167</v>
      </c>
      <c r="H38" s="3">
        <f>6/G38*100</f>
        <v>3.5928143712574849</v>
      </c>
      <c r="I38" s="18">
        <f>AVERAGE(G38:G39)</f>
        <v>187.5</v>
      </c>
      <c r="J38" s="18">
        <f>I38/2</f>
        <v>93.75</v>
      </c>
      <c r="K38" s="18">
        <f>J38/F38</f>
        <v>0.69444444444444442</v>
      </c>
      <c r="L38" s="22"/>
      <c r="M38" s="22"/>
      <c r="R38" s="9">
        <v>1</v>
      </c>
      <c r="S38" s="9">
        <v>2</v>
      </c>
      <c r="T38" s="9">
        <v>3</v>
      </c>
      <c r="U38" s="11">
        <v>4</v>
      </c>
      <c r="V38" s="11">
        <v>5</v>
      </c>
      <c r="W38" s="11">
        <v>6</v>
      </c>
      <c r="X38" s="11">
        <v>7</v>
      </c>
      <c r="AB38" s="9">
        <v>1</v>
      </c>
      <c r="AC38" s="9">
        <v>2</v>
      </c>
      <c r="AD38" s="9">
        <v>3</v>
      </c>
      <c r="AE38" s="11">
        <v>4</v>
      </c>
      <c r="AF38" s="11">
        <v>5</v>
      </c>
      <c r="AG38" s="11">
        <v>6</v>
      </c>
      <c r="AH38" s="11">
        <v>7</v>
      </c>
      <c r="AI38" s="1" t="s">
        <v>40</v>
      </c>
    </row>
    <row r="39" spans="1:35" x14ac:dyDescent="0.2">
      <c r="A39" s="27"/>
      <c r="B39" s="26"/>
      <c r="C39" s="3">
        <v>2</v>
      </c>
      <c r="D39" s="3">
        <v>149</v>
      </c>
      <c r="E39" s="3">
        <f>0/D39*100</f>
        <v>0</v>
      </c>
      <c r="F39" s="18"/>
      <c r="G39" s="3">
        <v>208</v>
      </c>
      <c r="H39" s="3">
        <f>5/G39*100</f>
        <v>2.4038461538461542</v>
      </c>
      <c r="I39" s="18"/>
      <c r="J39" s="18"/>
      <c r="K39" s="18"/>
      <c r="L39" s="23"/>
      <c r="M39" s="23"/>
      <c r="Q39" s="3" t="s">
        <v>19</v>
      </c>
      <c r="R39" s="3">
        <v>13</v>
      </c>
      <c r="S39" s="3">
        <v>12</v>
      </c>
      <c r="T39" s="3">
        <v>8</v>
      </c>
      <c r="U39" s="3">
        <v>9</v>
      </c>
      <c r="V39" s="3"/>
      <c r="W39" s="3"/>
      <c r="X39" s="3"/>
      <c r="AA39" s="3" t="s">
        <v>19</v>
      </c>
      <c r="AB39" s="3">
        <f t="shared" ref="AB39:AE41" si="9">R39/R5</f>
        <v>6.0465116279069767E-2</v>
      </c>
      <c r="AC39" s="3">
        <f t="shared" si="9"/>
        <v>5.896805896805897E-2</v>
      </c>
      <c r="AD39" s="3">
        <f t="shared" si="9"/>
        <v>4.3478260869565216E-2</v>
      </c>
      <c r="AE39" s="3">
        <f t="shared" si="9"/>
        <v>4.4226044226044224E-2</v>
      </c>
      <c r="AF39" s="3"/>
      <c r="AG39" s="3"/>
      <c r="AH39" s="3"/>
      <c r="AI39" s="3">
        <f>AVERAGE(AB39:AH39)</f>
        <v>5.1784370085684546E-2</v>
      </c>
    </row>
    <row r="40" spans="1:35" x14ac:dyDescent="0.2">
      <c r="Q40" s="12" t="s">
        <v>17</v>
      </c>
      <c r="R40" s="3">
        <v>10.5</v>
      </c>
      <c r="S40" s="3">
        <v>4</v>
      </c>
      <c r="T40" s="3">
        <v>4.5</v>
      </c>
      <c r="U40" s="3">
        <v>14</v>
      </c>
      <c r="V40" s="3">
        <v>60.5</v>
      </c>
      <c r="W40" s="3">
        <v>54</v>
      </c>
      <c r="X40" s="3">
        <v>26</v>
      </c>
      <c r="AA40" s="12" t="s">
        <v>17</v>
      </c>
      <c r="AB40" s="3">
        <f t="shared" si="9"/>
        <v>9.7222222222222224E-2</v>
      </c>
      <c r="AC40" s="3">
        <f t="shared" si="9"/>
        <v>0.05</v>
      </c>
      <c r="AD40" s="3">
        <f t="shared" si="9"/>
        <v>5.0847457627118647E-2</v>
      </c>
      <c r="AE40" s="3">
        <f t="shared" si="9"/>
        <v>8.6419753086419748E-2</v>
      </c>
      <c r="AF40" s="3">
        <f>V40/V6</f>
        <v>0.16666666666666666</v>
      </c>
      <c r="AG40" s="3">
        <f>W40/W6</f>
        <v>0.14173228346456693</v>
      </c>
      <c r="AH40" s="3">
        <f>X40/X6</f>
        <v>8.2278481012658222E-2</v>
      </c>
      <c r="AI40" s="3">
        <f t="shared" ref="AI40:AI41" si="10">AVERAGE(AB40:AH40)</f>
        <v>9.6452409154236057E-2</v>
      </c>
    </row>
    <row r="41" spans="1:35" x14ac:dyDescent="0.2">
      <c r="Q41" s="12" t="s">
        <v>20</v>
      </c>
      <c r="R41" s="3">
        <v>12</v>
      </c>
      <c r="S41" s="3">
        <v>20</v>
      </c>
      <c r="T41" s="3">
        <v>25.5</v>
      </c>
      <c r="U41" s="3">
        <v>40.75</v>
      </c>
      <c r="V41" s="3"/>
      <c r="W41" s="3"/>
      <c r="X41" s="3"/>
      <c r="AA41" s="12" t="s">
        <v>20</v>
      </c>
      <c r="AB41" s="3">
        <f t="shared" si="9"/>
        <v>0.36641221374045801</v>
      </c>
      <c r="AC41" s="3">
        <f t="shared" si="9"/>
        <v>0.39603960396039606</v>
      </c>
      <c r="AD41" s="3">
        <f t="shared" si="9"/>
        <v>0.37638376383763839</v>
      </c>
      <c r="AE41" s="3">
        <f t="shared" si="9"/>
        <v>0.43466666666666665</v>
      </c>
      <c r="AF41" s="3"/>
      <c r="AG41" s="3"/>
      <c r="AH41" s="3"/>
      <c r="AI41" s="3">
        <f t="shared" si="10"/>
        <v>0.39337556205128976</v>
      </c>
    </row>
    <row r="43" spans="1:35" x14ac:dyDescent="0.2">
      <c r="A43" s="3" t="s">
        <v>31</v>
      </c>
      <c r="B43" s="3" t="s">
        <v>32</v>
      </c>
      <c r="C43" s="18" t="s">
        <v>33</v>
      </c>
      <c r="D43" s="18"/>
      <c r="F43" s="6"/>
      <c r="Q43" s="5" t="s">
        <v>16</v>
      </c>
      <c r="AA43" s="5" t="s">
        <v>30</v>
      </c>
    </row>
    <row r="44" spans="1:35" x14ac:dyDescent="0.2">
      <c r="A44" s="3" t="s">
        <v>34</v>
      </c>
      <c r="B44" s="13">
        <f>TTEST(K2:K9,K14:K27,2,3)</f>
        <v>6.280581237285672E-2</v>
      </c>
      <c r="C44" s="18" t="s">
        <v>36</v>
      </c>
      <c r="D44" s="18"/>
      <c r="F44" s="15"/>
      <c r="R44" s="9">
        <v>1</v>
      </c>
      <c r="S44" s="9">
        <v>2</v>
      </c>
      <c r="T44" s="9">
        <v>3</v>
      </c>
      <c r="U44" s="11">
        <v>4</v>
      </c>
      <c r="V44" s="11">
        <v>5</v>
      </c>
      <c r="W44" s="11">
        <v>6</v>
      </c>
      <c r="X44" s="11">
        <v>7</v>
      </c>
      <c r="AB44" s="9">
        <v>1</v>
      </c>
      <c r="AC44" s="9">
        <v>2</v>
      </c>
      <c r="AD44" s="9">
        <v>3</v>
      </c>
      <c r="AE44" s="11">
        <v>4</v>
      </c>
      <c r="AF44" s="11">
        <v>5</v>
      </c>
      <c r="AG44" s="11">
        <v>6</v>
      </c>
      <c r="AH44" s="11">
        <v>7</v>
      </c>
      <c r="AI44" s="1" t="s">
        <v>40</v>
      </c>
    </row>
    <row r="45" spans="1:35" x14ac:dyDescent="0.2">
      <c r="A45" s="3" t="s">
        <v>37</v>
      </c>
      <c r="B45" s="13">
        <f>TTEST(K2:K9,K32:K39,2,3)</f>
        <v>3.7360241299333047E-3</v>
      </c>
      <c r="C45" s="18" t="s">
        <v>39</v>
      </c>
      <c r="D45" s="18"/>
      <c r="F45" s="6"/>
      <c r="Q45" s="3" t="s">
        <v>19</v>
      </c>
      <c r="R45" s="3">
        <v>0.5</v>
      </c>
      <c r="S45" s="3">
        <v>0</v>
      </c>
      <c r="T45" s="3">
        <v>0</v>
      </c>
      <c r="U45" s="3">
        <v>0</v>
      </c>
      <c r="V45" s="3"/>
      <c r="W45" s="3"/>
      <c r="X45" s="3"/>
      <c r="AA45" s="3" t="s">
        <v>19</v>
      </c>
      <c r="AB45" s="3">
        <f t="shared" ref="AB45:AE47" si="11">R45/R5</f>
        <v>2.3255813953488372E-3</v>
      </c>
      <c r="AC45" s="3">
        <f t="shared" si="11"/>
        <v>0</v>
      </c>
      <c r="AD45" s="3">
        <f t="shared" si="11"/>
        <v>0</v>
      </c>
      <c r="AE45" s="3">
        <f t="shared" si="11"/>
        <v>0</v>
      </c>
      <c r="AF45" s="3"/>
      <c r="AG45" s="3"/>
      <c r="AH45" s="3"/>
      <c r="AI45" s="3">
        <f>AVERAGE(AB45:AH45)</f>
        <v>5.8139534883720929E-4</v>
      </c>
    </row>
    <row r="46" spans="1:35" x14ac:dyDescent="0.2">
      <c r="A46" s="3" t="s">
        <v>38</v>
      </c>
      <c r="B46" s="13">
        <f>TTEST(K32:K39,K14:K27,2,3)</f>
        <v>2.3037301695616855E-2</v>
      </c>
      <c r="C46" s="18" t="s">
        <v>35</v>
      </c>
      <c r="D46" s="18"/>
      <c r="Q46" s="12" t="s">
        <v>17</v>
      </c>
      <c r="R46" s="3">
        <v>0</v>
      </c>
      <c r="S46" s="3">
        <v>0</v>
      </c>
      <c r="T46" s="3">
        <v>0</v>
      </c>
      <c r="U46" s="3">
        <v>0</v>
      </c>
      <c r="V46" s="3">
        <v>1.5</v>
      </c>
      <c r="W46" s="3">
        <v>2</v>
      </c>
      <c r="X46" s="3">
        <v>3</v>
      </c>
      <c r="AA46" s="12" t="s">
        <v>17</v>
      </c>
      <c r="AB46" s="3">
        <f t="shared" si="11"/>
        <v>0</v>
      </c>
      <c r="AC46" s="3">
        <f t="shared" si="11"/>
        <v>0</v>
      </c>
      <c r="AD46" s="3">
        <f t="shared" si="11"/>
        <v>0</v>
      </c>
      <c r="AE46" s="3">
        <f t="shared" si="11"/>
        <v>0</v>
      </c>
      <c r="AF46" s="3">
        <f>V46/V6</f>
        <v>4.1322314049586778E-3</v>
      </c>
      <c r="AG46" s="3">
        <f>W46/W6</f>
        <v>5.2493438320209973E-3</v>
      </c>
      <c r="AH46" s="3">
        <f>X46/X6</f>
        <v>9.4936708860759497E-3</v>
      </c>
      <c r="AI46" s="3">
        <f t="shared" ref="AI46:AI47" si="12">AVERAGE(AB46:AH46)</f>
        <v>2.6964637318650894E-3</v>
      </c>
    </row>
    <row r="47" spans="1:35" x14ac:dyDescent="0.2">
      <c r="Q47" s="12" t="s">
        <v>20</v>
      </c>
      <c r="R47" s="3">
        <v>0.5</v>
      </c>
      <c r="S47" s="3">
        <v>0.75</v>
      </c>
      <c r="T47" s="3">
        <v>0</v>
      </c>
      <c r="U47" s="3">
        <v>0.5</v>
      </c>
      <c r="V47" s="3"/>
      <c r="W47" s="3"/>
      <c r="X47" s="3"/>
      <c r="AA47" s="12" t="s">
        <v>20</v>
      </c>
      <c r="AB47" s="3">
        <f t="shared" si="11"/>
        <v>1.5267175572519083E-2</v>
      </c>
      <c r="AC47" s="3">
        <f t="shared" si="11"/>
        <v>1.4851485148514851E-2</v>
      </c>
      <c r="AD47" s="3">
        <f t="shared" si="11"/>
        <v>0</v>
      </c>
      <c r="AE47" s="3">
        <f t="shared" si="11"/>
        <v>5.3333333333333332E-3</v>
      </c>
      <c r="AF47" s="3"/>
      <c r="AG47" s="3"/>
      <c r="AH47" s="3"/>
      <c r="AI47" s="3">
        <f t="shared" si="12"/>
        <v>8.862998513591817E-3</v>
      </c>
    </row>
  </sheetData>
  <mergeCells count="88">
    <mergeCell ref="L14:L27"/>
    <mergeCell ref="M14:M27"/>
    <mergeCell ref="K26:K27"/>
    <mergeCell ref="B24:B25"/>
    <mergeCell ref="F24:F25"/>
    <mergeCell ref="I24:I25"/>
    <mergeCell ref="J24:J25"/>
    <mergeCell ref="K24:K25"/>
    <mergeCell ref="J18:J19"/>
    <mergeCell ref="B26:B27"/>
    <mergeCell ref="F26:F27"/>
    <mergeCell ref="I26:I27"/>
    <mergeCell ref="J26:J27"/>
    <mergeCell ref="J32:J33"/>
    <mergeCell ref="I32:I33"/>
    <mergeCell ref="F32:F33"/>
    <mergeCell ref="B32:B33"/>
    <mergeCell ref="L2:L9"/>
    <mergeCell ref="J8:J9"/>
    <mergeCell ref="K8:K9"/>
    <mergeCell ref="I16:I17"/>
    <mergeCell ref="J16:J17"/>
    <mergeCell ref="K16:K17"/>
    <mergeCell ref="B14:B15"/>
    <mergeCell ref="F14:F15"/>
    <mergeCell ref="I14:I15"/>
    <mergeCell ref="J14:J15"/>
    <mergeCell ref="K14:K15"/>
    <mergeCell ref="K18:K19"/>
    <mergeCell ref="M2:M9"/>
    <mergeCell ref="B4:B5"/>
    <mergeCell ref="F4:F5"/>
    <mergeCell ref="I4:I5"/>
    <mergeCell ref="J4:J5"/>
    <mergeCell ref="K4:K5"/>
    <mergeCell ref="B6:B7"/>
    <mergeCell ref="F6:F7"/>
    <mergeCell ref="I6:I7"/>
    <mergeCell ref="B2:B3"/>
    <mergeCell ref="F2:F3"/>
    <mergeCell ref="I2:I3"/>
    <mergeCell ref="J2:J3"/>
    <mergeCell ref="K2:K3"/>
    <mergeCell ref="J6:J7"/>
    <mergeCell ref="I8:I9"/>
    <mergeCell ref="A2:A9"/>
    <mergeCell ref="K6:K7"/>
    <mergeCell ref="B8:B9"/>
    <mergeCell ref="F8:F9"/>
    <mergeCell ref="B22:B23"/>
    <mergeCell ref="F22:F23"/>
    <mergeCell ref="I22:I23"/>
    <mergeCell ref="J22:J23"/>
    <mergeCell ref="K22:K23"/>
    <mergeCell ref="B20:B21"/>
    <mergeCell ref="F20:F21"/>
    <mergeCell ref="I20:I21"/>
    <mergeCell ref="J20:J21"/>
    <mergeCell ref="K20:K21"/>
    <mergeCell ref="B16:B17"/>
    <mergeCell ref="F16:F17"/>
    <mergeCell ref="I36:I37"/>
    <mergeCell ref="A32:A39"/>
    <mergeCell ref="B18:B19"/>
    <mergeCell ref="F18:F19"/>
    <mergeCell ref="I18:I19"/>
    <mergeCell ref="A14:A27"/>
    <mergeCell ref="J38:J39"/>
    <mergeCell ref="C43:D43"/>
    <mergeCell ref="C44:D44"/>
    <mergeCell ref="C45:D45"/>
    <mergeCell ref="C46:D46"/>
    <mergeCell ref="K38:K39"/>
    <mergeCell ref="K32:K33"/>
    <mergeCell ref="L32:L39"/>
    <mergeCell ref="M32:M39"/>
    <mergeCell ref="B34:B35"/>
    <mergeCell ref="F34:F35"/>
    <mergeCell ref="I34:I35"/>
    <mergeCell ref="J34:J35"/>
    <mergeCell ref="K34:K35"/>
    <mergeCell ref="B36:B37"/>
    <mergeCell ref="F36:F37"/>
    <mergeCell ref="J36:J37"/>
    <mergeCell ref="K36:K37"/>
    <mergeCell ref="B38:B39"/>
    <mergeCell ref="F38:F39"/>
    <mergeCell ref="I38:I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A5672-9C22-F141-9FF6-32343B5BDF70}">
  <dimension ref="A1:M50"/>
  <sheetViews>
    <sheetView zoomScale="70" zoomScaleNormal="70" workbookViewId="0"/>
  </sheetViews>
  <sheetFormatPr baseColWidth="10" defaultRowHeight="16" x14ac:dyDescent="0.2"/>
  <cols>
    <col min="1" max="1" width="18.6640625" bestFit="1" customWidth="1"/>
    <col min="2" max="2" width="8.33203125" bestFit="1" customWidth="1"/>
    <col min="3" max="3" width="5.33203125" bestFit="1" customWidth="1"/>
    <col min="4" max="4" width="11.33203125" bestFit="1" customWidth="1"/>
    <col min="5" max="5" width="12.1640625" bestFit="1" customWidth="1"/>
    <col min="6" max="6" width="18.33203125" bestFit="1" customWidth="1"/>
    <col min="7" max="7" width="14.33203125" bestFit="1" customWidth="1"/>
    <col min="8" max="8" width="12.1640625" bestFit="1" customWidth="1"/>
    <col min="9" max="9" width="22" bestFit="1" customWidth="1"/>
    <col min="10" max="10" width="22.33203125" bestFit="1" customWidth="1"/>
    <col min="11" max="11" width="17.1640625" bestFit="1" customWidth="1"/>
    <col min="12" max="12" width="24" bestFit="1" customWidth="1"/>
    <col min="13" max="13" width="12.164062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</row>
    <row r="2" spans="1:13" x14ac:dyDescent="0.2">
      <c r="A2" s="27" t="s">
        <v>41</v>
      </c>
      <c r="B2" s="26">
        <v>1</v>
      </c>
      <c r="C2" s="3">
        <v>1</v>
      </c>
      <c r="D2" s="3">
        <v>369</v>
      </c>
      <c r="E2" s="3">
        <f>4/D2*100</f>
        <v>1.084010840108401</v>
      </c>
      <c r="F2" s="18">
        <f>AVERAGE(D2:D3)</f>
        <v>376</v>
      </c>
      <c r="G2" s="3">
        <v>310</v>
      </c>
      <c r="H2" s="3">
        <f>18/G2*100</f>
        <v>5.806451612903226</v>
      </c>
      <c r="I2" s="18">
        <f>AVERAGE(G2:G3)</f>
        <v>327.5</v>
      </c>
      <c r="J2" s="18">
        <f>I2</f>
        <v>327.5</v>
      </c>
      <c r="K2" s="18">
        <f>J2/F2</f>
        <v>0.87101063829787229</v>
      </c>
      <c r="L2" s="27">
        <f>AVERAGE(K2:K13)</f>
        <v>0.9057194260829502</v>
      </c>
      <c r="M2" s="27">
        <f>STDEV(K2:K13)</f>
        <v>7.8674597006553715E-2</v>
      </c>
    </row>
    <row r="3" spans="1:13" x14ac:dyDescent="0.2">
      <c r="A3" s="27"/>
      <c r="B3" s="26"/>
      <c r="C3" s="3">
        <v>2</v>
      </c>
      <c r="D3" s="3">
        <v>383</v>
      </c>
      <c r="E3" s="3">
        <f>11/D3*100</f>
        <v>2.8720626631853787</v>
      </c>
      <c r="F3" s="18"/>
      <c r="G3" s="3">
        <v>345</v>
      </c>
      <c r="H3" s="3">
        <f>20/G3*100</f>
        <v>5.7971014492753623</v>
      </c>
      <c r="I3" s="18"/>
      <c r="J3" s="18"/>
      <c r="K3" s="18"/>
      <c r="L3" s="27"/>
      <c r="M3" s="27"/>
    </row>
    <row r="4" spans="1:13" x14ac:dyDescent="0.2">
      <c r="A4" s="27"/>
      <c r="B4" s="26">
        <v>2</v>
      </c>
      <c r="C4" s="3">
        <v>1</v>
      </c>
      <c r="D4" s="3">
        <v>138</v>
      </c>
      <c r="E4" s="3">
        <f>5/D4*100</f>
        <v>3.6231884057971016</v>
      </c>
      <c r="F4" s="18">
        <f>AVERAGE(D4:D5)</f>
        <v>144.5</v>
      </c>
      <c r="G4" s="3">
        <v>120</v>
      </c>
      <c r="H4" s="3">
        <f>5/G4*100</f>
        <v>4.1666666666666661</v>
      </c>
      <c r="I4" s="18">
        <f>AVERAGE(G4:G5)</f>
        <v>131</v>
      </c>
      <c r="J4" s="18">
        <f>I4</f>
        <v>131</v>
      </c>
      <c r="K4" s="18">
        <f>J4/F4</f>
        <v>0.90657439446366783</v>
      </c>
      <c r="L4" s="27"/>
      <c r="M4" s="27"/>
    </row>
    <row r="5" spans="1:13" x14ac:dyDescent="0.2">
      <c r="A5" s="27"/>
      <c r="B5" s="26"/>
      <c r="C5" s="3">
        <v>2</v>
      </c>
      <c r="D5" s="3">
        <v>151</v>
      </c>
      <c r="E5" s="3">
        <f>3/D5*100</f>
        <v>1.9867549668874174</v>
      </c>
      <c r="F5" s="18"/>
      <c r="G5" s="3">
        <v>142</v>
      </c>
      <c r="H5" s="3">
        <f>5/G5*100</f>
        <v>3.5211267605633805</v>
      </c>
      <c r="I5" s="18"/>
      <c r="J5" s="18"/>
      <c r="K5" s="18"/>
      <c r="L5" s="27"/>
      <c r="M5" s="27"/>
    </row>
    <row r="6" spans="1:13" x14ac:dyDescent="0.2">
      <c r="A6" s="27"/>
      <c r="B6" s="26">
        <v>3</v>
      </c>
      <c r="C6" s="3">
        <v>1</v>
      </c>
      <c r="D6" s="3">
        <v>197</v>
      </c>
      <c r="E6" s="3">
        <f>2/D6*100</f>
        <v>1.015228426395939</v>
      </c>
      <c r="F6" s="18">
        <f>AVERAGE(D6:D7)</f>
        <v>186</v>
      </c>
      <c r="G6" s="3">
        <v>157</v>
      </c>
      <c r="H6" s="3">
        <f>3/G6*100</f>
        <v>1.910828025477707</v>
      </c>
      <c r="I6" s="18">
        <f>AVERAGE(G6:G7)</f>
        <v>173.5</v>
      </c>
      <c r="J6" s="18">
        <f>I6</f>
        <v>173.5</v>
      </c>
      <c r="K6" s="18">
        <f>J6/F6</f>
        <v>0.93279569892473113</v>
      </c>
      <c r="L6" s="27"/>
      <c r="M6" s="27"/>
    </row>
    <row r="7" spans="1:13" x14ac:dyDescent="0.2">
      <c r="A7" s="27"/>
      <c r="B7" s="26"/>
      <c r="C7" s="3">
        <v>2</v>
      </c>
      <c r="D7" s="3">
        <v>175</v>
      </c>
      <c r="E7" s="3">
        <f>11/D7*100</f>
        <v>6.2857142857142865</v>
      </c>
      <c r="F7" s="18"/>
      <c r="G7" s="3">
        <v>190</v>
      </c>
      <c r="H7" s="3">
        <f>9/G7*100</f>
        <v>4.7368421052631584</v>
      </c>
      <c r="I7" s="18"/>
      <c r="J7" s="18"/>
      <c r="K7" s="18"/>
      <c r="L7" s="27"/>
      <c r="M7" s="27"/>
    </row>
    <row r="8" spans="1:13" x14ac:dyDescent="0.2">
      <c r="A8" s="27"/>
      <c r="B8" s="26">
        <v>4</v>
      </c>
      <c r="C8" s="3">
        <v>1</v>
      </c>
      <c r="D8" s="3">
        <v>141</v>
      </c>
      <c r="E8" s="3">
        <f>6/D8*100</f>
        <v>4.2553191489361701</v>
      </c>
      <c r="F8" s="18">
        <f>AVERAGE(D8:D9)</f>
        <v>129.5</v>
      </c>
      <c r="G8" s="3">
        <v>97</v>
      </c>
      <c r="H8" s="3">
        <f>2/G8*100</f>
        <v>2.0618556701030926</v>
      </c>
      <c r="I8" s="18">
        <f>AVERAGE(G8:G9)</f>
        <v>102.5</v>
      </c>
      <c r="J8" s="18">
        <f>I8</f>
        <v>102.5</v>
      </c>
      <c r="K8" s="18">
        <f>J8/F8</f>
        <v>0.79150579150579148</v>
      </c>
      <c r="L8" s="27"/>
      <c r="M8" s="27"/>
    </row>
    <row r="9" spans="1:13" x14ac:dyDescent="0.2">
      <c r="A9" s="27"/>
      <c r="B9" s="26"/>
      <c r="C9" s="3">
        <v>2</v>
      </c>
      <c r="D9" s="3">
        <v>118</v>
      </c>
      <c r="E9" s="3">
        <f>6/D9*100</f>
        <v>5.0847457627118651</v>
      </c>
      <c r="F9" s="18"/>
      <c r="G9" s="3">
        <v>108</v>
      </c>
      <c r="H9" s="3">
        <f>5/G9*100</f>
        <v>4.6296296296296298</v>
      </c>
      <c r="I9" s="18"/>
      <c r="J9" s="18"/>
      <c r="K9" s="18"/>
      <c r="L9" s="27"/>
      <c r="M9" s="27"/>
    </row>
    <row r="10" spans="1:13" x14ac:dyDescent="0.2">
      <c r="A10" s="27"/>
      <c r="B10" s="26">
        <v>5</v>
      </c>
      <c r="C10" s="3">
        <v>1</v>
      </c>
      <c r="D10" s="3">
        <v>322</v>
      </c>
      <c r="E10" s="3">
        <f>5/D10*100</f>
        <v>1.5527950310559007</v>
      </c>
      <c r="F10" s="18">
        <f>AVERAGE(D10:D11)</f>
        <v>321.5</v>
      </c>
      <c r="G10" s="3">
        <v>312</v>
      </c>
      <c r="H10" s="3">
        <f>8/G10*100</f>
        <v>2.5641025641025639</v>
      </c>
      <c r="I10" s="18">
        <f>AVERAGE(G10:G11)</f>
        <v>289.5</v>
      </c>
      <c r="J10" s="18">
        <f>I10</f>
        <v>289.5</v>
      </c>
      <c r="K10" s="18">
        <f>J10/F10</f>
        <v>0.90046656298600314</v>
      </c>
      <c r="L10" s="27"/>
      <c r="M10" s="27"/>
    </row>
    <row r="11" spans="1:13" x14ac:dyDescent="0.2">
      <c r="A11" s="27"/>
      <c r="B11" s="26"/>
      <c r="C11" s="3">
        <v>2</v>
      </c>
      <c r="D11" s="3">
        <v>321</v>
      </c>
      <c r="E11" s="3">
        <f>6/D11*100</f>
        <v>1.8691588785046727</v>
      </c>
      <c r="F11" s="18"/>
      <c r="G11" s="3">
        <v>267</v>
      </c>
      <c r="H11" s="3">
        <f>9/G11*100</f>
        <v>3.3707865168539324</v>
      </c>
      <c r="I11" s="18"/>
      <c r="J11" s="18"/>
      <c r="K11" s="18"/>
      <c r="L11" s="27"/>
      <c r="M11" s="27"/>
    </row>
    <row r="12" spans="1:13" x14ac:dyDescent="0.2">
      <c r="A12" s="27"/>
      <c r="B12" s="26">
        <v>6</v>
      </c>
      <c r="C12" s="3">
        <v>1</v>
      </c>
      <c r="D12" s="3">
        <v>238</v>
      </c>
      <c r="E12" s="3">
        <f>2/D12*100</f>
        <v>0.84033613445378152</v>
      </c>
      <c r="F12" s="18">
        <f>AVERAGE(D12:D13)</f>
        <v>219</v>
      </c>
      <c r="G12" s="3">
        <v>222</v>
      </c>
      <c r="H12" s="3">
        <f>8/G12*100</f>
        <v>3.6036036036036037</v>
      </c>
      <c r="I12" s="18">
        <f>AVERAGE(G12:G13)</f>
        <v>226</v>
      </c>
      <c r="J12" s="18">
        <f>I12</f>
        <v>226</v>
      </c>
      <c r="K12" s="18">
        <f>J12/F12</f>
        <v>1.0319634703196348</v>
      </c>
      <c r="L12" s="27"/>
      <c r="M12" s="27"/>
    </row>
    <row r="13" spans="1:13" x14ac:dyDescent="0.2">
      <c r="A13" s="27"/>
      <c r="B13" s="26"/>
      <c r="C13" s="3">
        <v>2</v>
      </c>
      <c r="D13" s="3">
        <v>200</v>
      </c>
      <c r="E13" s="3">
        <f>5/D13*100</f>
        <v>2.5</v>
      </c>
      <c r="F13" s="18"/>
      <c r="G13" s="3">
        <v>230</v>
      </c>
      <c r="H13" s="3">
        <f>8/G13*100</f>
        <v>3.4782608695652173</v>
      </c>
      <c r="I13" s="18"/>
      <c r="J13" s="18"/>
      <c r="K13" s="18"/>
      <c r="L13" s="27"/>
      <c r="M13" s="27"/>
    </row>
    <row r="17" spans="1:13" x14ac:dyDescent="0.2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2" t="s">
        <v>11</v>
      </c>
      <c r="M17" s="2" t="s">
        <v>12</v>
      </c>
    </row>
    <row r="18" spans="1:13" x14ac:dyDescent="0.2">
      <c r="A18" s="27" t="s">
        <v>42</v>
      </c>
      <c r="B18" s="26">
        <v>1</v>
      </c>
      <c r="C18" s="3">
        <v>1</v>
      </c>
      <c r="D18" s="3">
        <v>137</v>
      </c>
      <c r="E18" s="3">
        <f t="shared" ref="E18:E23" si="0">0/D18*100</f>
        <v>0</v>
      </c>
      <c r="F18" s="18">
        <f>AVERAGE(D18:D19)</f>
        <v>116</v>
      </c>
      <c r="G18" s="3">
        <v>107</v>
      </c>
      <c r="H18" s="3">
        <f>0/G18*100</f>
        <v>0</v>
      </c>
      <c r="I18" s="18">
        <f>AVERAGE(G18:G19)</f>
        <v>95</v>
      </c>
      <c r="J18" s="18">
        <f>I18/10</f>
        <v>9.5</v>
      </c>
      <c r="K18" s="18">
        <f>J18/F18</f>
        <v>8.1896551724137928E-2</v>
      </c>
      <c r="L18" s="27">
        <f>AVERAGE(K18:K31)</f>
        <v>7.7787095534961104E-2</v>
      </c>
      <c r="M18" s="27">
        <f>STDEV(K18:K31)</f>
        <v>2.5245016934982701E-2</v>
      </c>
    </row>
    <row r="19" spans="1:13" x14ac:dyDescent="0.2">
      <c r="A19" s="27"/>
      <c r="B19" s="26"/>
      <c r="C19" s="3">
        <v>2</v>
      </c>
      <c r="D19" s="3">
        <v>95</v>
      </c>
      <c r="E19" s="3">
        <f t="shared" si="0"/>
        <v>0</v>
      </c>
      <c r="F19" s="18"/>
      <c r="G19" s="3">
        <v>83</v>
      </c>
      <c r="H19" s="3">
        <f>0/G19*100</f>
        <v>0</v>
      </c>
      <c r="I19" s="18"/>
      <c r="J19" s="18"/>
      <c r="K19" s="18"/>
      <c r="L19" s="27"/>
      <c r="M19" s="27"/>
    </row>
    <row r="20" spans="1:13" x14ac:dyDescent="0.2">
      <c r="A20" s="27"/>
      <c r="B20" s="26">
        <v>2</v>
      </c>
      <c r="C20" s="3">
        <v>1</v>
      </c>
      <c r="D20" s="3">
        <v>566</v>
      </c>
      <c r="E20" s="3">
        <f t="shared" si="0"/>
        <v>0</v>
      </c>
      <c r="F20" s="18">
        <f>AVERAGE(D20:D21)</f>
        <v>572.5</v>
      </c>
      <c r="G20" s="3">
        <v>304</v>
      </c>
      <c r="H20" s="3">
        <f>23/G20*100</f>
        <v>7.5657894736842106</v>
      </c>
      <c r="I20" s="18">
        <f>AVERAGE(G20:G21)</f>
        <v>334.5</v>
      </c>
      <c r="J20" s="18">
        <f>I20/10</f>
        <v>33.450000000000003</v>
      </c>
      <c r="K20" s="18">
        <f>J20/F20</f>
        <v>5.8427947598253281E-2</v>
      </c>
      <c r="L20" s="27"/>
      <c r="M20" s="27"/>
    </row>
    <row r="21" spans="1:13" x14ac:dyDescent="0.2">
      <c r="A21" s="27"/>
      <c r="B21" s="26"/>
      <c r="C21" s="3">
        <v>2</v>
      </c>
      <c r="D21" s="3">
        <v>579</v>
      </c>
      <c r="E21" s="3">
        <f t="shared" si="0"/>
        <v>0</v>
      </c>
      <c r="F21" s="18"/>
      <c r="G21" s="3">
        <v>365</v>
      </c>
      <c r="H21" s="3">
        <f>18/G21*100</f>
        <v>4.9315068493150687</v>
      </c>
      <c r="I21" s="18"/>
      <c r="J21" s="18"/>
      <c r="K21" s="18"/>
      <c r="L21" s="27"/>
      <c r="M21" s="27"/>
    </row>
    <row r="22" spans="1:13" x14ac:dyDescent="0.2">
      <c r="A22" s="27"/>
      <c r="B22" s="26">
        <v>3</v>
      </c>
      <c r="C22" s="3">
        <v>1</v>
      </c>
      <c r="D22" s="3">
        <v>484</v>
      </c>
      <c r="E22" s="3">
        <f t="shared" si="0"/>
        <v>0</v>
      </c>
      <c r="F22" s="18">
        <f>AVERAGE(D22:D23)</f>
        <v>479.5</v>
      </c>
      <c r="G22" s="3">
        <v>369</v>
      </c>
      <c r="H22" s="3">
        <f>8/G22*100</f>
        <v>2.168021680216802</v>
      </c>
      <c r="I22" s="18">
        <f>AVERAGE(G22:G23)</f>
        <v>414</v>
      </c>
      <c r="J22" s="18">
        <f>I22/10</f>
        <v>41.4</v>
      </c>
      <c r="K22" s="18">
        <f>J22/F22</f>
        <v>8.6339937434827943E-2</v>
      </c>
      <c r="L22" s="27"/>
      <c r="M22" s="27"/>
    </row>
    <row r="23" spans="1:13" x14ac:dyDescent="0.2">
      <c r="A23" s="27"/>
      <c r="B23" s="26"/>
      <c r="C23" s="3">
        <v>2</v>
      </c>
      <c r="D23" s="3">
        <v>475</v>
      </c>
      <c r="E23" s="3">
        <f t="shared" si="0"/>
        <v>0</v>
      </c>
      <c r="F23" s="18"/>
      <c r="G23" s="3">
        <v>459</v>
      </c>
      <c r="H23" s="3">
        <f>13/G23*100</f>
        <v>2.8322440087145968</v>
      </c>
      <c r="I23" s="18"/>
      <c r="J23" s="18"/>
      <c r="K23" s="18"/>
      <c r="L23" s="27"/>
      <c r="M23" s="27"/>
    </row>
    <row r="24" spans="1:13" x14ac:dyDescent="0.2">
      <c r="A24" s="27"/>
      <c r="B24" s="26">
        <v>4</v>
      </c>
      <c r="C24" s="3">
        <v>1</v>
      </c>
      <c r="D24" s="3">
        <v>134</v>
      </c>
      <c r="E24" s="3">
        <f>3/D24*100</f>
        <v>2.2388059701492535</v>
      </c>
      <c r="F24" s="18">
        <f>AVERAGE(D24:D25)</f>
        <v>131</v>
      </c>
      <c r="G24" s="3">
        <v>52</v>
      </c>
      <c r="H24" s="3">
        <f>0/G24*100</f>
        <v>0</v>
      </c>
      <c r="I24" s="18">
        <f>AVERAGE(G24:G25)</f>
        <v>65</v>
      </c>
      <c r="J24" s="18">
        <f>I24/10</f>
        <v>6.5</v>
      </c>
      <c r="K24" s="18">
        <f>J24/F24</f>
        <v>4.9618320610687022E-2</v>
      </c>
      <c r="L24" s="27"/>
      <c r="M24" s="27"/>
    </row>
    <row r="25" spans="1:13" x14ac:dyDescent="0.2">
      <c r="A25" s="27"/>
      <c r="B25" s="26"/>
      <c r="C25" s="3">
        <v>2</v>
      </c>
      <c r="D25" s="3">
        <v>128</v>
      </c>
      <c r="E25" s="3">
        <f>2/D25*100</f>
        <v>1.5625</v>
      </c>
      <c r="F25" s="18"/>
      <c r="G25" s="3">
        <v>78</v>
      </c>
      <c r="H25" s="3">
        <f>3/G25*100</f>
        <v>3.8461538461538463</v>
      </c>
      <c r="I25" s="18"/>
      <c r="J25" s="18"/>
      <c r="K25" s="18"/>
      <c r="L25" s="27"/>
      <c r="M25" s="27"/>
    </row>
    <row r="26" spans="1:13" x14ac:dyDescent="0.2">
      <c r="A26" s="27"/>
      <c r="B26" s="26">
        <v>5</v>
      </c>
      <c r="C26" s="3">
        <v>1</v>
      </c>
      <c r="D26" s="3">
        <v>160</v>
      </c>
      <c r="E26" s="3">
        <f>4/D26*100</f>
        <v>2.5</v>
      </c>
      <c r="F26" s="18">
        <f>AVERAGE(D26:D27)</f>
        <v>169.5</v>
      </c>
      <c r="G26" s="3">
        <v>79</v>
      </c>
      <c r="H26" s="3">
        <f>3/G26*100</f>
        <v>3.79746835443038</v>
      </c>
      <c r="I26" s="18">
        <f>AVERAGE(G26:G27)</f>
        <v>91</v>
      </c>
      <c r="J26" s="18">
        <f>I26/10</f>
        <v>9.1</v>
      </c>
      <c r="K26" s="18">
        <f>J26/F26</f>
        <v>5.3687315634218288E-2</v>
      </c>
      <c r="L26" s="27"/>
      <c r="M26" s="27"/>
    </row>
    <row r="27" spans="1:13" x14ac:dyDescent="0.2">
      <c r="A27" s="27"/>
      <c r="B27" s="26"/>
      <c r="C27" s="3">
        <v>2</v>
      </c>
      <c r="D27" s="3">
        <v>179</v>
      </c>
      <c r="E27" s="3">
        <f>5/D27*100</f>
        <v>2.7932960893854748</v>
      </c>
      <c r="F27" s="18"/>
      <c r="G27" s="3">
        <v>103</v>
      </c>
      <c r="H27" s="3">
        <f>8/G27*100</f>
        <v>7.7669902912621351</v>
      </c>
      <c r="I27" s="18"/>
      <c r="J27" s="18"/>
      <c r="K27" s="18"/>
      <c r="L27" s="27"/>
      <c r="M27" s="27"/>
    </row>
    <row r="28" spans="1:13" x14ac:dyDescent="0.2">
      <c r="A28" s="27"/>
      <c r="B28" s="26">
        <v>6</v>
      </c>
      <c r="C28" s="3">
        <v>1</v>
      </c>
      <c r="D28" s="3">
        <v>102</v>
      </c>
      <c r="E28" s="3">
        <v>0</v>
      </c>
      <c r="F28" s="18">
        <f>AVERAGE(D28:D29)</f>
        <v>104.5</v>
      </c>
      <c r="G28" s="3">
        <v>82</v>
      </c>
      <c r="H28" s="3">
        <f>1/G28*100</f>
        <v>1.2195121951219512</v>
      </c>
      <c r="I28" s="18">
        <f>AVERAGE(G28:G29)</f>
        <v>100.5</v>
      </c>
      <c r="J28" s="18">
        <f>I28/10</f>
        <v>10.050000000000001</v>
      </c>
      <c r="K28" s="18">
        <f>J28/F28</f>
        <v>9.6172248803827756E-2</v>
      </c>
      <c r="L28" s="27"/>
      <c r="M28" s="27"/>
    </row>
    <row r="29" spans="1:13" x14ac:dyDescent="0.2">
      <c r="A29" s="27"/>
      <c r="B29" s="26"/>
      <c r="C29" s="3">
        <v>2</v>
      </c>
      <c r="D29" s="3">
        <v>107</v>
      </c>
      <c r="E29" s="3">
        <v>0</v>
      </c>
      <c r="F29" s="18"/>
      <c r="G29" s="3">
        <v>119</v>
      </c>
      <c r="H29" s="3">
        <f>1/G29*100</f>
        <v>0.84033613445378152</v>
      </c>
      <c r="I29" s="18"/>
      <c r="J29" s="18"/>
      <c r="K29" s="18"/>
      <c r="L29" s="27"/>
      <c r="M29" s="27"/>
    </row>
    <row r="30" spans="1:13" x14ac:dyDescent="0.2">
      <c r="A30" s="27"/>
      <c r="B30" s="26">
        <v>7</v>
      </c>
      <c r="C30" s="3">
        <v>1</v>
      </c>
      <c r="D30" s="3">
        <v>40</v>
      </c>
      <c r="E30" s="3">
        <f>7/D30*100</f>
        <v>17.5</v>
      </c>
      <c r="F30" s="18">
        <f>AVERAGE(D30:D31)</f>
        <v>49</v>
      </c>
      <c r="G30" s="3">
        <v>61</v>
      </c>
      <c r="H30" s="3">
        <v>0</v>
      </c>
      <c r="I30" s="18">
        <f>AVERAGE(G30:G31)</f>
        <v>58</v>
      </c>
      <c r="J30" s="18">
        <f>I30/10</f>
        <v>5.8</v>
      </c>
      <c r="K30" s="18">
        <f>J30/F30</f>
        <v>0.1183673469387755</v>
      </c>
      <c r="L30" s="27"/>
      <c r="M30" s="27"/>
    </row>
    <row r="31" spans="1:13" x14ac:dyDescent="0.2">
      <c r="A31" s="27"/>
      <c r="B31" s="26"/>
      <c r="C31" s="3">
        <v>2</v>
      </c>
      <c r="D31" s="3">
        <v>58</v>
      </c>
      <c r="E31" s="3">
        <f>2/D31*100</f>
        <v>3.4482758620689653</v>
      </c>
      <c r="F31" s="18"/>
      <c r="G31" s="3">
        <v>55</v>
      </c>
      <c r="H31" s="3">
        <f>1/G31*100</f>
        <v>1.8181818181818181</v>
      </c>
      <c r="I31" s="18"/>
      <c r="J31" s="18"/>
      <c r="K31" s="18"/>
      <c r="L31" s="27"/>
      <c r="M31" s="27"/>
    </row>
    <row r="35" spans="1:13" x14ac:dyDescent="0.2">
      <c r="A35" s="1" t="s">
        <v>0</v>
      </c>
      <c r="B35" s="1" t="s">
        <v>1</v>
      </c>
      <c r="C35" s="1" t="s">
        <v>2</v>
      </c>
      <c r="D35" s="1" t="s">
        <v>3</v>
      </c>
      <c r="E35" s="1" t="s">
        <v>4</v>
      </c>
      <c r="F35" s="1" t="s">
        <v>5</v>
      </c>
      <c r="G35" s="1" t="s">
        <v>6</v>
      </c>
      <c r="H35" s="1" t="s">
        <v>7</v>
      </c>
      <c r="I35" s="1" t="s">
        <v>8</v>
      </c>
      <c r="J35" s="1" t="s">
        <v>9</v>
      </c>
      <c r="K35" s="1" t="s">
        <v>10</v>
      </c>
      <c r="L35" s="2" t="s">
        <v>11</v>
      </c>
      <c r="M35" s="2" t="s">
        <v>12</v>
      </c>
    </row>
    <row r="36" spans="1:13" x14ac:dyDescent="0.2">
      <c r="A36" s="27" t="s">
        <v>43</v>
      </c>
      <c r="B36" s="26">
        <v>1</v>
      </c>
      <c r="C36" s="3">
        <v>1</v>
      </c>
      <c r="D36" s="3">
        <v>512</v>
      </c>
      <c r="E36" s="3">
        <f>0/D36*100</f>
        <v>0</v>
      </c>
      <c r="F36" s="18">
        <f>AVERAGE(D36:D37)</f>
        <v>553</v>
      </c>
      <c r="G36" s="3">
        <v>1560</v>
      </c>
      <c r="H36" s="3">
        <f>6/G36*100</f>
        <v>0.38461538461538464</v>
      </c>
      <c r="I36" s="18">
        <f>AVERAGE(G36:G37)</f>
        <v>1456</v>
      </c>
      <c r="J36" s="18">
        <f>I36/10</f>
        <v>145.6</v>
      </c>
      <c r="K36" s="18">
        <f>J36/F36</f>
        <v>0.26329113924050634</v>
      </c>
      <c r="L36" s="27">
        <f>AVERAGE(K36:K43)</f>
        <v>0.30032243822722476</v>
      </c>
      <c r="M36" s="27">
        <f>STDEV(K36:K43)</f>
        <v>8.0052936037055461E-2</v>
      </c>
    </row>
    <row r="37" spans="1:13" x14ac:dyDescent="0.2">
      <c r="A37" s="27"/>
      <c r="B37" s="26"/>
      <c r="C37" s="3">
        <v>2</v>
      </c>
      <c r="D37" s="3">
        <v>594</v>
      </c>
      <c r="E37" s="3">
        <f>0/D37*100</f>
        <v>0</v>
      </c>
      <c r="F37" s="18"/>
      <c r="G37" s="3">
        <v>1352</v>
      </c>
      <c r="H37" s="3">
        <f>11/G37*100</f>
        <v>0.81360946745562135</v>
      </c>
      <c r="I37" s="18"/>
      <c r="J37" s="18"/>
      <c r="K37" s="18"/>
      <c r="L37" s="27"/>
      <c r="M37" s="27"/>
    </row>
    <row r="38" spans="1:13" x14ac:dyDescent="0.2">
      <c r="A38" s="27"/>
      <c r="B38" s="26">
        <v>2</v>
      </c>
      <c r="C38" s="3">
        <v>1</v>
      </c>
      <c r="D38" s="3">
        <v>57</v>
      </c>
      <c r="E38" s="3">
        <f>3/D38*100</f>
        <v>5.2631578947368416</v>
      </c>
      <c r="F38" s="18">
        <f>AVERAGE(D38:D39)</f>
        <v>59</v>
      </c>
      <c r="G38" s="3">
        <v>108</v>
      </c>
      <c r="H38" s="3">
        <f>0/G38*100</f>
        <v>0</v>
      </c>
      <c r="I38" s="18">
        <f>AVERAGE(G38:G39)</f>
        <v>99</v>
      </c>
      <c r="J38" s="18">
        <f>I38/4</f>
        <v>24.75</v>
      </c>
      <c r="K38" s="18">
        <f>J38/F38</f>
        <v>0.41949152542372881</v>
      </c>
      <c r="L38" s="27"/>
      <c r="M38" s="27"/>
    </row>
    <row r="39" spans="1:13" x14ac:dyDescent="0.2">
      <c r="A39" s="27"/>
      <c r="B39" s="26"/>
      <c r="C39" s="3">
        <v>2</v>
      </c>
      <c r="D39" s="3">
        <v>61</v>
      </c>
      <c r="E39" s="3">
        <f>0/D39*100</f>
        <v>0</v>
      </c>
      <c r="F39" s="18"/>
      <c r="G39" s="3">
        <v>90</v>
      </c>
      <c r="H39" s="3">
        <f>0/G39*100</f>
        <v>0</v>
      </c>
      <c r="I39" s="18"/>
      <c r="J39" s="18"/>
      <c r="K39" s="18"/>
      <c r="L39" s="27"/>
      <c r="M39" s="27"/>
    </row>
    <row r="40" spans="1:13" x14ac:dyDescent="0.2">
      <c r="A40" s="27"/>
      <c r="B40" s="26">
        <v>3</v>
      </c>
      <c r="C40" s="3">
        <v>1</v>
      </c>
      <c r="D40" s="3">
        <v>151</v>
      </c>
      <c r="E40" s="3">
        <f>0/D40*100</f>
        <v>0</v>
      </c>
      <c r="F40" s="18">
        <f>AVERAGE(D40:D41)</f>
        <v>172</v>
      </c>
      <c r="G40" s="3">
        <v>192</v>
      </c>
      <c r="H40" s="3">
        <f>10/G40*100</f>
        <v>5.2083333333333339</v>
      </c>
      <c r="I40" s="18">
        <f>AVERAGE(G40:G41)</f>
        <v>186.5</v>
      </c>
      <c r="J40" s="18">
        <f>I40/4</f>
        <v>46.625</v>
      </c>
      <c r="K40" s="18">
        <f>J40/F40</f>
        <v>0.27107558139534882</v>
      </c>
      <c r="L40" s="27"/>
      <c r="M40" s="27"/>
    </row>
    <row r="41" spans="1:13" x14ac:dyDescent="0.2">
      <c r="A41" s="27"/>
      <c r="B41" s="26"/>
      <c r="C41" s="3">
        <v>2</v>
      </c>
      <c r="D41" s="3">
        <v>193</v>
      </c>
      <c r="E41" s="3">
        <f>0/D41*100</f>
        <v>0</v>
      </c>
      <c r="F41" s="18"/>
      <c r="G41" s="3">
        <v>181</v>
      </c>
      <c r="H41" s="3">
        <f>15/G41*100</f>
        <v>8.2872928176795568</v>
      </c>
      <c r="I41" s="18"/>
      <c r="J41" s="18"/>
      <c r="K41" s="18"/>
      <c r="L41" s="27"/>
      <c r="M41" s="27"/>
    </row>
    <row r="42" spans="1:13" x14ac:dyDescent="0.2">
      <c r="A42" s="27"/>
      <c r="B42" s="26">
        <v>4</v>
      </c>
      <c r="C42" s="3">
        <v>1</v>
      </c>
      <c r="D42" s="3">
        <v>144</v>
      </c>
      <c r="E42" s="3">
        <f>0/D42*100</f>
        <v>0</v>
      </c>
      <c r="F42" s="18">
        <f>AVERAGE(D42:D43)</f>
        <v>146</v>
      </c>
      <c r="G42" s="3">
        <v>150</v>
      </c>
      <c r="H42" s="3">
        <f>13/G42*100</f>
        <v>8.6666666666666679</v>
      </c>
      <c r="I42" s="18">
        <f>AVERAGE(G42:G43)</f>
        <v>144.5</v>
      </c>
      <c r="J42" s="18">
        <f>I42/4</f>
        <v>36.125</v>
      </c>
      <c r="K42" s="18">
        <f>J42/F42</f>
        <v>0.24743150684931506</v>
      </c>
      <c r="L42" s="27"/>
      <c r="M42" s="27"/>
    </row>
    <row r="43" spans="1:13" x14ac:dyDescent="0.2">
      <c r="A43" s="27"/>
      <c r="B43" s="26"/>
      <c r="C43" s="3">
        <v>2</v>
      </c>
      <c r="D43" s="3">
        <v>148</v>
      </c>
      <c r="E43" s="3">
        <f>2/D43*100</f>
        <v>1.3513513513513513</v>
      </c>
      <c r="F43" s="18"/>
      <c r="G43" s="3">
        <v>139</v>
      </c>
      <c r="H43" s="3">
        <f>10/G43*100</f>
        <v>7.1942446043165464</v>
      </c>
      <c r="I43" s="18"/>
      <c r="J43" s="18"/>
      <c r="K43" s="18"/>
      <c r="L43" s="27"/>
      <c r="M43" s="27"/>
    </row>
    <row r="47" spans="1:13" x14ac:dyDescent="0.2">
      <c r="A47" s="3" t="s">
        <v>31</v>
      </c>
      <c r="B47" s="3" t="s">
        <v>32</v>
      </c>
      <c r="C47" s="18" t="s">
        <v>33</v>
      </c>
      <c r="D47" s="18"/>
    </row>
    <row r="48" spans="1:13" x14ac:dyDescent="0.2">
      <c r="A48" s="3" t="s">
        <v>34</v>
      </c>
      <c r="B48" s="13">
        <f>TTEST(K2:K13,K18:K31,2,3)</f>
        <v>3.6086278923077103E-7</v>
      </c>
      <c r="C48" s="18" t="s">
        <v>44</v>
      </c>
      <c r="D48" s="18"/>
      <c r="F48" s="14"/>
    </row>
    <row r="49" spans="1:6" x14ac:dyDescent="0.2">
      <c r="A49" s="3" t="s">
        <v>37</v>
      </c>
      <c r="B49" s="13">
        <f>TTEST(K2:K13,K36:K43,2,3)</f>
        <v>1.2629710993224591E-5</v>
      </c>
      <c r="C49" s="18" t="s">
        <v>44</v>
      </c>
      <c r="D49" s="18"/>
      <c r="F49" s="14"/>
    </row>
    <row r="50" spans="1:6" x14ac:dyDescent="0.2">
      <c r="A50" s="3" t="s">
        <v>38</v>
      </c>
      <c r="B50" s="13">
        <f>TTEST(K18:K31,K36:K43,2,3)</f>
        <v>9.300855519621223E-3</v>
      </c>
      <c r="C50" s="18" t="s">
        <v>39</v>
      </c>
      <c r="D50" s="18"/>
      <c r="F50" s="14"/>
    </row>
  </sheetData>
  <mergeCells count="98">
    <mergeCell ref="K30:K31"/>
    <mergeCell ref="L18:L31"/>
    <mergeCell ref="I24:I25"/>
    <mergeCell ref="J24:J25"/>
    <mergeCell ref="K24:K25"/>
    <mergeCell ref="I26:I27"/>
    <mergeCell ref="J26:J27"/>
    <mergeCell ref="K26:K27"/>
    <mergeCell ref="K22:K23"/>
    <mergeCell ref="K28:K29"/>
    <mergeCell ref="A2:A13"/>
    <mergeCell ref="B12:B13"/>
    <mergeCell ref="F12:F13"/>
    <mergeCell ref="I12:I13"/>
    <mergeCell ref="J12:J13"/>
    <mergeCell ref="B10:B11"/>
    <mergeCell ref="F10:F11"/>
    <mergeCell ref="I10:I11"/>
    <mergeCell ref="J10:J11"/>
    <mergeCell ref="J2:J3"/>
    <mergeCell ref="B4:B5"/>
    <mergeCell ref="F4:F5"/>
    <mergeCell ref="B2:B3"/>
    <mergeCell ref="F2:F3"/>
    <mergeCell ref="I2:I3"/>
    <mergeCell ref="B8:B9"/>
    <mergeCell ref="F8:F9"/>
    <mergeCell ref="I8:I9"/>
    <mergeCell ref="J8:J9"/>
    <mergeCell ref="K8:K9"/>
    <mergeCell ref="B6:B7"/>
    <mergeCell ref="F6:F7"/>
    <mergeCell ref="I4:I5"/>
    <mergeCell ref="J4:J5"/>
    <mergeCell ref="K4:K5"/>
    <mergeCell ref="I6:I7"/>
    <mergeCell ref="J6:J7"/>
    <mergeCell ref="K6:K7"/>
    <mergeCell ref="J18:J19"/>
    <mergeCell ref="K18:K19"/>
    <mergeCell ref="K2:K3"/>
    <mergeCell ref="L2:L13"/>
    <mergeCell ref="M2:M13"/>
    <mergeCell ref="K10:K11"/>
    <mergeCell ref="F26:F27"/>
    <mergeCell ref="F24:F25"/>
    <mergeCell ref="B20:B21"/>
    <mergeCell ref="F20:F21"/>
    <mergeCell ref="I20:I21"/>
    <mergeCell ref="J20:J21"/>
    <mergeCell ref="K20:K21"/>
    <mergeCell ref="B22:B23"/>
    <mergeCell ref="F22:F23"/>
    <mergeCell ref="I22:I23"/>
    <mergeCell ref="J22:J23"/>
    <mergeCell ref="K12:K13"/>
    <mergeCell ref="B18:B19"/>
    <mergeCell ref="F18:F19"/>
    <mergeCell ref="I18:I19"/>
    <mergeCell ref="C50:D50"/>
    <mergeCell ref="B24:B25"/>
    <mergeCell ref="B30:B31"/>
    <mergeCell ref="B26:B27"/>
    <mergeCell ref="B28:B29"/>
    <mergeCell ref="F28:F29"/>
    <mergeCell ref="I28:I29"/>
    <mergeCell ref="J28:J29"/>
    <mergeCell ref="F30:F31"/>
    <mergeCell ref="I30:I31"/>
    <mergeCell ref="J30:J31"/>
    <mergeCell ref="L36:L43"/>
    <mergeCell ref="B42:B43"/>
    <mergeCell ref="F42:F43"/>
    <mergeCell ref="I42:I43"/>
    <mergeCell ref="J42:J43"/>
    <mergeCell ref="K42:K43"/>
    <mergeCell ref="B38:B39"/>
    <mergeCell ref="F38:F39"/>
    <mergeCell ref="I38:I39"/>
    <mergeCell ref="J38:J39"/>
    <mergeCell ref="K38:K39"/>
    <mergeCell ref="B40:B41"/>
    <mergeCell ref="M18:M31"/>
    <mergeCell ref="A18:A31"/>
    <mergeCell ref="C47:D47"/>
    <mergeCell ref="C48:D48"/>
    <mergeCell ref="C49:D49"/>
    <mergeCell ref="M36:M43"/>
    <mergeCell ref="F40:F41"/>
    <mergeCell ref="I40:I41"/>
    <mergeCell ref="B36:B37"/>
    <mergeCell ref="F36:F37"/>
    <mergeCell ref="I36:I37"/>
    <mergeCell ref="J36:J37"/>
    <mergeCell ref="K36:K37"/>
    <mergeCell ref="J40:J41"/>
    <mergeCell ref="K40:K41"/>
    <mergeCell ref="A36:A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Intrachromosomal</vt:lpstr>
      <vt:lpstr>Interchromosomal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2022-10-24T15:24:44Z</dcterms:created>
  <dcterms:modified xsi:type="dcterms:W3CDTF">2023-06-12T14:38:09Z</dcterms:modified>
</cp:coreProperties>
</file>